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<sst xmlns="http://schemas.openxmlformats.org/spreadsheetml/2006/main" count="66" uniqueCount="63">
  <si>
    <t>资产负债表</t>
  </si>
  <si>
    <t>编制单位：        2018年9月30日</t>
  </si>
  <si>
    <t>单位：元</t>
  </si>
  <si>
    <t>科目编号</t>
  </si>
  <si>
    <t>资产部类</t>
  </si>
  <si>
    <t>年初数</t>
  </si>
  <si>
    <t>期末数</t>
  </si>
  <si>
    <t>负债部类</t>
  </si>
  <si>
    <t>一、资产类</t>
  </si>
  <si>
    <t>二、负债类</t>
  </si>
  <si>
    <t>借入款项</t>
  </si>
  <si>
    <t>零余额账款额度</t>
  </si>
  <si>
    <t>应付票据</t>
  </si>
  <si>
    <t>银行存款</t>
  </si>
  <si>
    <t>应付帐款</t>
  </si>
  <si>
    <t>应收票据</t>
  </si>
  <si>
    <t>预收帐款</t>
  </si>
  <si>
    <t>应收帐款</t>
  </si>
  <si>
    <t>其他应付款</t>
  </si>
  <si>
    <t>预付帐款</t>
  </si>
  <si>
    <t>应缴预算款</t>
  </si>
  <si>
    <t>其他应收款</t>
  </si>
  <si>
    <t>应缴财政专户款</t>
  </si>
  <si>
    <t>材料</t>
  </si>
  <si>
    <t>应交税金</t>
  </si>
  <si>
    <t>产成品</t>
  </si>
  <si>
    <t>负债合计</t>
  </si>
  <si>
    <t>对外投资</t>
  </si>
  <si>
    <t>固定资产</t>
  </si>
  <si>
    <t>三、净资产</t>
  </si>
  <si>
    <t>无形资产</t>
  </si>
  <si>
    <t>事业基金</t>
  </si>
  <si>
    <t>资产合计</t>
  </si>
  <si>
    <t>其中：一般基金</t>
  </si>
  <si>
    <t xml:space="preserve">      投资基金</t>
  </si>
  <si>
    <t>固定基金</t>
  </si>
  <si>
    <t>专用基金</t>
  </si>
  <si>
    <t>事业结余</t>
  </si>
  <si>
    <t>经营结余</t>
  </si>
  <si>
    <t>五、支出类</t>
  </si>
  <si>
    <t>净资产合计</t>
  </si>
  <si>
    <t>拨出经费</t>
  </si>
  <si>
    <t>拨出专款</t>
  </si>
  <si>
    <t>四、收入类</t>
  </si>
  <si>
    <t>专款支出</t>
  </si>
  <si>
    <t>财政补助收入</t>
  </si>
  <si>
    <t>事业支出</t>
  </si>
  <si>
    <t>上级补助收入</t>
  </si>
  <si>
    <t>经营支出</t>
  </si>
  <si>
    <t>拨入专款</t>
  </si>
  <si>
    <t>成本费用</t>
  </si>
  <si>
    <t>事业收入</t>
  </si>
  <si>
    <t>销售税 金</t>
  </si>
  <si>
    <t>经营收入</t>
  </si>
  <si>
    <t>上缴上级支出</t>
  </si>
  <si>
    <t>附属单位缴款</t>
  </si>
  <si>
    <t>对附属单位补助</t>
  </si>
  <si>
    <t>其他收入</t>
  </si>
  <si>
    <t>结转自筹基建</t>
  </si>
  <si>
    <t>支出合计</t>
  </si>
  <si>
    <t>收入合计</t>
  </si>
  <si>
    <t>资产部类总计</t>
  </si>
  <si>
    <t>负债部类总计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</si>
</sst>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43"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4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6">
      <selection activeCell="H36" sqref="H36"/>
    </sheetView>
  </sheetViews>
  <sheetFormatPr defaultColWidth="9.140625" defaultRowHeight="12"/>
  <cols>
    <col min="1" max="1" width="11.8515625" style="2" customWidth="1"/>
    <col min="2" max="2" width="17.00390625" style="1" customWidth="1"/>
    <col min="3" max="3" width="17.8515625" style="1" customWidth="1"/>
    <col min="4" max="4" width="17.00390625" style="1" customWidth="1"/>
    <col min="5" max="5" width="9.140625" style="2" customWidth="1"/>
    <col min="6" max="6" width="17.00390625" style="1" customWidth="1"/>
    <col min="7" max="7" width="19.421875" style="1" customWidth="1"/>
    <col min="8" max="8" width="18.7109375" style="1" customWidth="1"/>
    <col min="9" max="16384" width="9.140625" style="1" customWidth="1"/>
  </cols>
  <sheetData>
    <row r="1" spans="1:8" s="1" customFormat="1" ht="30.75" customHeight="1">
      <c r="A1" s="3" t="s">
        <v>0</v>
      </c>
      <c r="B1" s="3"/>
      <c r="C1" s="3"/>
      <c r="D1" s="3"/>
      <c r="E1" s="3"/>
      <c r="F1" s="3"/>
      <c r="G1" s="3"/>
      <c r="H1" s="3"/>
    </row>
    <row r="2" ht="21.75" customHeight="1"/>
    <row r="3" spans="1:8" ht="21.75" customHeight="1">
      <c r="A3" s="2" t="s">
        <v>1</v>
      </c>
      <c r="H3" s="4" t="s">
        <v>2</v>
      </c>
    </row>
    <row r="4" spans="1:8" ht="21.75" customHeight="1">
      <c r="A4" s="5" t="s">
        <v>3</v>
      </c>
      <c r="B4" s="6" t="s">
        <v>4</v>
      </c>
      <c r="C4" s="6" t="s">
        <v>5</v>
      </c>
      <c r="D4" s="6" t="s">
        <v>6</v>
      </c>
      <c r="E4" s="5" t="s">
        <v>3</v>
      </c>
      <c r="F4" s="6" t="s">
        <v>7</v>
      </c>
      <c r="G4" s="6" t="s">
        <v>5</v>
      </c>
      <c r="H4" s="6" t="s">
        <v>6</v>
      </c>
    </row>
    <row r="5" spans="1:8" ht="21.75" customHeight="1">
      <c r="A5" s="5"/>
      <c r="B5" s="6" t="s">
        <v>8</v>
      </c>
      <c r="C5" s="6"/>
      <c r="D5" s="6"/>
      <c r="E5" s="5"/>
      <c r="F5" s="6" t="s">
        <v>9</v>
      </c>
      <c r="G5" s="6"/>
      <c r="H5" s="6"/>
    </row>
    <row r="6" spans="1:8" ht="21.75" customHeight="1">
      <c r="A6" s="5"/>
      <c r="B6" s="6"/>
      <c r="C6" s="6"/>
      <c r="D6" s="6"/>
      <c r="E6" s="5">
        <v>201</v>
      </c>
      <c r="F6" s="6" t="s">
        <v>10</v>
      </c>
      <c r="G6" s="6">
        <f>0</f>
        <v>0</v>
      </c>
      <c r="H6" s="6">
        <f>0</f>
        <v>0</v>
      </c>
    </row>
    <row r="7" spans="1:8" ht="21.75" customHeight="1">
      <c r="A7" s="5">
        <v>101</v>
      </c>
      <c r="B7" s="6" t="s">
        <v>11</v>
      </c>
      <c r="C7" s="6">
        <f>1858446.95</f>
        <v>1858446.95</v>
      </c>
      <c r="D7" s="6">
        <f>2520948.46</f>
        <v>2520948.46</v>
      </c>
      <c r="E7" s="5">
        <v>202</v>
      </c>
      <c r="F7" s="6" t="s">
        <v>12</v>
      </c>
      <c r="G7" s="6">
        <f>0</f>
        <v>0</v>
      </c>
      <c r="H7" s="6">
        <f>0</f>
        <v>0</v>
      </c>
    </row>
    <row r="8" spans="1:8" ht="21.75" customHeight="1">
      <c r="A8" s="5">
        <v>102</v>
      </c>
      <c r="B8" s="6" t="s">
        <v>13</v>
      </c>
      <c r="C8" s="6">
        <f>0</f>
        <v>0</v>
      </c>
      <c r="D8" s="6">
        <f>0</f>
        <v>0</v>
      </c>
      <c r="E8" s="5">
        <v>203</v>
      </c>
      <c r="F8" s="6" t="s">
        <v>14</v>
      </c>
      <c r="G8" s="6">
        <f>0</f>
        <v>0</v>
      </c>
      <c r="H8" s="6">
        <f>0</f>
        <v>0</v>
      </c>
    </row>
    <row r="9" spans="1:8" ht="21.75" customHeight="1">
      <c r="A9" s="5">
        <v>105</v>
      </c>
      <c r="B9" s="6" t="s">
        <v>15</v>
      </c>
      <c r="C9" s="6">
        <f>0</f>
        <v>0</v>
      </c>
      <c r="D9" s="6">
        <f>0</f>
        <v>0</v>
      </c>
      <c r="E9" s="5">
        <v>204</v>
      </c>
      <c r="F9" s="6" t="s">
        <v>16</v>
      </c>
      <c r="G9" s="6">
        <f>88567.85</f>
        <v>88567.85</v>
      </c>
      <c r="H9" s="6">
        <f>88567.85</f>
        <v>88567.85</v>
      </c>
    </row>
    <row r="10" spans="1:8" ht="21.75" customHeight="1">
      <c r="A10" s="5">
        <v>106</v>
      </c>
      <c r="B10" s="6" t="s">
        <v>17</v>
      </c>
      <c r="C10" s="6">
        <f>-590656.81</f>
        <v>-590656.81</v>
      </c>
      <c r="D10" s="6">
        <f>-452481.32</f>
        <v>-452481.32</v>
      </c>
      <c r="E10" s="5">
        <v>207</v>
      </c>
      <c r="F10" s="6" t="s">
        <v>18</v>
      </c>
      <c r="G10" s="6">
        <f>6136580.98</f>
        <v>6136580.98</v>
      </c>
      <c r="H10" s="6">
        <f>6066791.16</f>
        <v>6066791.16</v>
      </c>
    </row>
    <row r="11" spans="1:8" ht="21.75" customHeight="1">
      <c r="A11" s="5">
        <v>108</v>
      </c>
      <c r="B11" s="6" t="s">
        <v>19</v>
      </c>
      <c r="C11" s="6">
        <f>439932.13</f>
        <v>439932.13</v>
      </c>
      <c r="D11" s="6">
        <f>439932.13</f>
        <v>439932.13</v>
      </c>
      <c r="E11" s="5">
        <v>208</v>
      </c>
      <c r="F11" s="6" t="s">
        <v>20</v>
      </c>
      <c r="G11" s="6">
        <f>0</f>
        <v>0</v>
      </c>
      <c r="H11" s="6">
        <f>0</f>
        <v>0</v>
      </c>
    </row>
    <row r="12" spans="1:8" ht="21.75" customHeight="1">
      <c r="A12" s="5">
        <v>110</v>
      </c>
      <c r="B12" s="6" t="s">
        <v>21</v>
      </c>
      <c r="C12" s="6">
        <f>14059482</f>
        <v>14059482</v>
      </c>
      <c r="D12" s="6">
        <f>4176606.44</f>
        <v>4176606.44</v>
      </c>
      <c r="E12" s="5">
        <v>209</v>
      </c>
      <c r="F12" s="6" t="s">
        <v>22</v>
      </c>
      <c r="G12" s="6">
        <f>0</f>
        <v>0</v>
      </c>
      <c r="H12" s="6">
        <f>0</f>
        <v>0</v>
      </c>
    </row>
    <row r="13" spans="1:8" ht="21.75" customHeight="1">
      <c r="A13" s="5">
        <v>115</v>
      </c>
      <c r="B13" s="6" t="s">
        <v>23</v>
      </c>
      <c r="C13" s="6">
        <f>0</f>
        <v>0</v>
      </c>
      <c r="D13" s="6">
        <f>0</f>
        <v>0</v>
      </c>
      <c r="E13" s="5">
        <v>210</v>
      </c>
      <c r="F13" s="6" t="s">
        <v>24</v>
      </c>
      <c r="G13" s="6">
        <f>0</f>
        <v>0</v>
      </c>
      <c r="H13" s="6">
        <f>0</f>
        <v>0</v>
      </c>
    </row>
    <row r="14" spans="1:8" ht="21.75" customHeight="1">
      <c r="A14" s="5">
        <v>116</v>
      </c>
      <c r="B14" s="6" t="s">
        <v>25</v>
      </c>
      <c r="C14" s="6">
        <f>0</f>
        <v>0</v>
      </c>
      <c r="D14" s="6">
        <f>0</f>
        <v>0</v>
      </c>
      <c r="E14" s="5"/>
      <c r="F14" s="6" t="s">
        <v>26</v>
      </c>
      <c r="G14" s="6">
        <f>SUM(G6:G13)</f>
        <v>6225148.83</v>
      </c>
      <c r="H14" s="6">
        <f>SUM(H6:H13)</f>
        <v>6155359.01</v>
      </c>
    </row>
    <row r="15" spans="1:8" ht="21.75" customHeight="1">
      <c r="A15" s="5">
        <v>117</v>
      </c>
      <c r="B15" s="6" t="s">
        <v>27</v>
      </c>
      <c r="C15" s="6">
        <f>0</f>
        <v>0</v>
      </c>
      <c r="D15" s="6">
        <f>0</f>
        <v>0</v>
      </c>
      <c r="E15" s="5"/>
      <c r="F15" s="6"/>
      <c r="G15" s="6"/>
      <c r="H15" s="6"/>
    </row>
    <row r="16" spans="1:8" ht="21.75" customHeight="1">
      <c r="A16" s="5">
        <v>120</v>
      </c>
      <c r="B16" s="6" t="s">
        <v>28</v>
      </c>
      <c r="C16" s="6">
        <f>6373278.15</f>
        <v>6373278.15</v>
      </c>
      <c r="D16" s="6">
        <f>6808448.15</f>
        <v>6808448.15</v>
      </c>
      <c r="E16" s="5"/>
      <c r="F16" s="6" t="s">
        <v>29</v>
      </c>
      <c r="G16" s="6"/>
      <c r="H16" s="6"/>
    </row>
    <row r="17" spans="1:8" ht="21.75" customHeight="1">
      <c r="A17" s="5">
        <v>124</v>
      </c>
      <c r="B17" s="6" t="s">
        <v>30</v>
      </c>
      <c r="C17" s="6">
        <f>1</f>
        <v>1</v>
      </c>
      <c r="D17" s="6">
        <f>1</f>
        <v>1</v>
      </c>
      <c r="E17" s="5">
        <v>301</v>
      </c>
      <c r="F17" s="6" t="s">
        <v>31</v>
      </c>
      <c r="G17" s="6">
        <f>0</f>
        <v>0</v>
      </c>
      <c r="H17" s="6">
        <f>0</f>
        <v>0</v>
      </c>
    </row>
    <row r="18" spans="1:8" ht="21.75" customHeight="1">
      <c r="A18" s="5"/>
      <c r="B18" s="6" t="s">
        <v>32</v>
      </c>
      <c r="C18" s="6">
        <f>SUM(C7:C17)</f>
        <v>22140483.42</v>
      </c>
      <c r="D18" s="6">
        <f>SUM(D7:D17)</f>
        <v>13493454.86</v>
      </c>
      <c r="E18" s="5"/>
      <c r="F18" s="6" t="s">
        <v>33</v>
      </c>
      <c r="G18" s="6"/>
      <c r="H18" s="6"/>
    </row>
    <row r="19" spans="1:8" ht="21.75" customHeight="1">
      <c r="A19" s="5"/>
      <c r="B19" s="6"/>
      <c r="C19" s="6"/>
      <c r="D19" s="6"/>
      <c r="E19" s="5"/>
      <c r="F19" s="6" t="s">
        <v>34</v>
      </c>
      <c r="G19" s="6"/>
      <c r="H19" s="6"/>
    </row>
    <row r="20" spans="1:8" ht="21.75" customHeight="1">
      <c r="A20" s="5"/>
      <c r="B20" s="6"/>
      <c r="C20" s="6"/>
      <c r="D20" s="6"/>
      <c r="E20" s="5">
        <v>302</v>
      </c>
      <c r="F20" s="6" t="s">
        <v>35</v>
      </c>
      <c r="G20" s="6">
        <f>6373278.15</f>
        <v>6373278.15</v>
      </c>
      <c r="H20" s="6">
        <f>6808448.15</f>
        <v>6808448.15</v>
      </c>
    </row>
    <row r="21" spans="1:8" ht="21.75" customHeight="1">
      <c r="A21" s="5"/>
      <c r="B21" s="6"/>
      <c r="C21" s="6"/>
      <c r="D21" s="6"/>
      <c r="E21" s="5">
        <v>303</v>
      </c>
      <c r="F21" s="6" t="s">
        <v>36</v>
      </c>
      <c r="G21" s="6">
        <f>0</f>
        <v>0</v>
      </c>
      <c r="H21" s="6">
        <f>0</f>
        <v>0</v>
      </c>
    </row>
    <row r="22" spans="1:8" ht="21.75" customHeight="1">
      <c r="A22" s="5"/>
      <c r="B22" s="6"/>
      <c r="C22" s="6"/>
      <c r="D22" s="6"/>
      <c r="E22" s="5">
        <v>306</v>
      </c>
      <c r="F22" s="6" t="s">
        <v>37</v>
      </c>
      <c r="G22" s="6">
        <f>-4857855.61</f>
        <v>-4857855.61</v>
      </c>
      <c r="H22" s="6">
        <f>-4857855.61</f>
        <v>-4857855.61</v>
      </c>
    </row>
    <row r="23" spans="1:8" ht="21.75" customHeight="1">
      <c r="A23" s="5"/>
      <c r="B23" s="6"/>
      <c r="C23" s="6"/>
      <c r="D23" s="6"/>
      <c r="E23" s="5">
        <v>307</v>
      </c>
      <c r="F23" s="6" t="s">
        <v>38</v>
      </c>
      <c r="G23" s="6">
        <f>0</f>
        <v>0</v>
      </c>
      <c r="H23" s="6">
        <f>0</f>
        <v>0</v>
      </c>
    </row>
    <row r="24" spans="1:8" ht="21.75" customHeight="1">
      <c r="A24" s="5"/>
      <c r="B24" s="6" t="s">
        <v>39</v>
      </c>
      <c r="C24" s="6"/>
      <c r="D24" s="6"/>
      <c r="E24" s="5"/>
      <c r="F24" s="6" t="s">
        <v>40</v>
      </c>
      <c r="G24" s="6">
        <f>G17+G20+G21+G22+G23</f>
        <v>1515422.54</v>
      </c>
      <c r="H24" s="6">
        <f>H17+H20+H21+H22+H23</f>
        <v>1950592.54</v>
      </c>
    </row>
    <row r="25" spans="1:8" ht="21.75" customHeight="1">
      <c r="A25" s="5">
        <v>501</v>
      </c>
      <c r="B25" s="6" t="s">
        <v>41</v>
      </c>
      <c r="C25" s="6">
        <f aca="true" t="shared" si="0" ref="C25:C34">0</f>
        <v>0</v>
      </c>
      <c r="D25" s="6">
        <f>0</f>
        <v>0</v>
      </c>
      <c r="E25" s="5"/>
      <c r="F25" s="6"/>
      <c r="G25" s="6"/>
      <c r="H25" s="6"/>
    </row>
    <row r="26" spans="1:8" ht="21.75" customHeight="1">
      <c r="A26" s="5">
        <v>502</v>
      </c>
      <c r="B26" s="6" t="s">
        <v>42</v>
      </c>
      <c r="C26" s="6">
        <f t="shared" si="0"/>
        <v>0</v>
      </c>
      <c r="D26" s="6">
        <f>1758192</f>
        <v>1758192</v>
      </c>
      <c r="E26" s="5"/>
      <c r="F26" s="6" t="s">
        <v>43</v>
      </c>
      <c r="G26" s="6"/>
      <c r="H26" s="6"/>
    </row>
    <row r="27" spans="1:8" ht="21.75" customHeight="1">
      <c r="A27" s="5">
        <v>503</v>
      </c>
      <c r="B27" s="6" t="s">
        <v>44</v>
      </c>
      <c r="C27" s="6">
        <f t="shared" si="0"/>
        <v>0</v>
      </c>
      <c r="D27" s="6">
        <f>61857951.65</f>
        <v>61857951.65</v>
      </c>
      <c r="E27" s="5">
        <v>401</v>
      </c>
      <c r="F27" s="6" t="s">
        <v>45</v>
      </c>
      <c r="G27" s="6">
        <f>73506</f>
        <v>73506</v>
      </c>
      <c r="H27" s="6">
        <f>12847261.2</f>
        <v>12847261.2</v>
      </c>
    </row>
    <row r="28" spans="1:8" ht="21.75" customHeight="1">
      <c r="A28" s="5">
        <v>504</v>
      </c>
      <c r="B28" s="6" t="s">
        <v>46</v>
      </c>
      <c r="C28" s="6">
        <f t="shared" si="0"/>
        <v>0</v>
      </c>
      <c r="D28" s="6">
        <f>17876844.14</f>
        <v>17876844.14</v>
      </c>
      <c r="E28" s="5">
        <v>403</v>
      </c>
      <c r="F28" s="6" t="s">
        <v>47</v>
      </c>
      <c r="G28" s="6">
        <f>0</f>
        <v>0</v>
      </c>
      <c r="H28" s="6">
        <f>0</f>
        <v>0</v>
      </c>
    </row>
    <row r="29" spans="1:8" ht="21.75" customHeight="1">
      <c r="A29" s="5">
        <v>505</v>
      </c>
      <c r="B29" s="6" t="s">
        <v>48</v>
      </c>
      <c r="C29" s="6">
        <f t="shared" si="0"/>
        <v>0</v>
      </c>
      <c r="D29" s="6">
        <f aca="true" t="shared" si="1" ref="D29:D34">0</f>
        <v>0</v>
      </c>
      <c r="E29" s="5">
        <v>404</v>
      </c>
      <c r="F29" s="6" t="s">
        <v>49</v>
      </c>
      <c r="G29" s="6">
        <f>14200878.02</f>
        <v>14200878.02</v>
      </c>
      <c r="H29" s="6">
        <f>68041290.11</f>
        <v>68041290.11</v>
      </c>
    </row>
    <row r="30" spans="1:8" ht="21.75" customHeight="1">
      <c r="A30" s="5">
        <v>509</v>
      </c>
      <c r="B30" s="6" t="s">
        <v>50</v>
      </c>
      <c r="C30" s="6">
        <f t="shared" si="0"/>
        <v>0</v>
      </c>
      <c r="D30" s="6">
        <f t="shared" si="1"/>
        <v>0</v>
      </c>
      <c r="E30" s="5">
        <v>405</v>
      </c>
      <c r="F30" s="6" t="s">
        <v>51</v>
      </c>
      <c r="G30" s="6">
        <f>125528.03</f>
        <v>125528.03</v>
      </c>
      <c r="H30" s="6">
        <f>5991935.03</f>
        <v>5991935.03</v>
      </c>
    </row>
    <row r="31" spans="1:8" ht="21.75" customHeight="1">
      <c r="A31" s="5">
        <v>512</v>
      </c>
      <c r="B31" s="6" t="s">
        <v>52</v>
      </c>
      <c r="C31" s="6">
        <f t="shared" si="0"/>
        <v>0</v>
      </c>
      <c r="D31" s="6">
        <f t="shared" si="1"/>
        <v>0</v>
      </c>
      <c r="E31" s="5">
        <v>409</v>
      </c>
      <c r="F31" s="6" t="s">
        <v>53</v>
      </c>
      <c r="G31" s="6">
        <f>0</f>
        <v>0</v>
      </c>
      <c r="H31" s="6">
        <f>0</f>
        <v>0</v>
      </c>
    </row>
    <row r="32" spans="1:8" ht="21.75" customHeight="1">
      <c r="A32" s="5">
        <v>516</v>
      </c>
      <c r="B32" s="6" t="s">
        <v>54</v>
      </c>
      <c r="C32" s="6">
        <f t="shared" si="0"/>
        <v>0</v>
      </c>
      <c r="D32" s="6">
        <f t="shared" si="1"/>
        <v>0</v>
      </c>
      <c r="E32" s="5">
        <v>412</v>
      </c>
      <c r="F32" s="6" t="s">
        <v>55</v>
      </c>
      <c r="G32" s="6">
        <f>0</f>
        <v>0</v>
      </c>
      <c r="H32" s="6">
        <f>0</f>
        <v>0</v>
      </c>
    </row>
    <row r="33" spans="1:8" ht="21.75" customHeight="1">
      <c r="A33" s="5">
        <v>517</v>
      </c>
      <c r="B33" s="6" t="s">
        <v>56</v>
      </c>
      <c r="C33" s="6">
        <f t="shared" si="0"/>
        <v>0</v>
      </c>
      <c r="D33" s="6">
        <f t="shared" si="1"/>
        <v>0</v>
      </c>
      <c r="E33" s="5">
        <v>413</v>
      </c>
      <c r="F33" s="6" t="s">
        <v>57</v>
      </c>
      <c r="G33" s="6">
        <f>0</f>
        <v>0</v>
      </c>
      <c r="H33" s="6">
        <f>4.76</f>
        <v>4.76</v>
      </c>
    </row>
    <row r="34" spans="1:8" ht="21.75" customHeight="1">
      <c r="A34" s="5">
        <v>520</v>
      </c>
      <c r="B34" s="6" t="s">
        <v>58</v>
      </c>
      <c r="C34" s="6">
        <f t="shared" si="0"/>
        <v>0</v>
      </c>
      <c r="D34" s="6">
        <f t="shared" si="1"/>
        <v>0</v>
      </c>
      <c r="E34" s="5"/>
      <c r="F34" s="6"/>
      <c r="G34" s="6"/>
      <c r="H34" s="6"/>
    </row>
    <row r="35" spans="1:8" ht="21.75" customHeight="1">
      <c r="A35" s="5"/>
      <c r="B35" s="6" t="s">
        <v>59</v>
      </c>
      <c r="C35" s="6">
        <f>SUM(C25:C34)</f>
        <v>0</v>
      </c>
      <c r="D35" s="6">
        <f>SUM(D25:D34)</f>
        <v>81492987.78999999</v>
      </c>
      <c r="E35" s="5"/>
      <c r="F35" s="6" t="s">
        <v>60</v>
      </c>
      <c r="G35" s="6">
        <f>SUM(G27:G34)</f>
        <v>14399912.049999999</v>
      </c>
      <c r="H35" s="6">
        <f>SUM(H27:H34)</f>
        <v>86880491.10000001</v>
      </c>
    </row>
    <row r="36" spans="1:8" ht="21.75" customHeight="1">
      <c r="A36" s="5"/>
      <c r="B36" s="6" t="s">
        <v>61</v>
      </c>
      <c r="C36" s="6">
        <f>C35+C18</f>
        <v>22140483.42</v>
      </c>
      <c r="D36" s="6">
        <f>D35+D18</f>
        <v>94986442.64999999</v>
      </c>
      <c r="E36" s="5"/>
      <c r="F36" s="6" t="s">
        <v>62</v>
      </c>
      <c r="G36" s="6">
        <f>G35+G24+G14</f>
        <v>22140483.42</v>
      </c>
      <c r="H36" s="6">
        <f>H35+H24+H14</f>
        <v>94986442.65000002</v>
      </c>
    </row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</sheetData>
  <sheetProtection/>
  <mergeCells count="1">
    <mergeCell ref="A1:H1"/>
  </mergeCells>
  <printOptions horizontalCentered="1"/>
  <pageMargins left="0.75" right="0.75" top="1" bottom="1" header="0.5" footer="0.5"/>
  <pageSetup orientation="portrait" paperSize="9" scale="75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2018-10-16T01:49:02Z</dcterms:created>
  <dcterms:modified xsi:type="dcterms:W3CDTF">2018-10-16T01:49:21Z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