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5"/>
  </bookViews>
  <sheets>
    <sheet name="表1-乐昌市收入" sheetId="1" r:id="rId1"/>
    <sheet name="表2-乐昌市支出" sheetId="2" r:id="rId2"/>
    <sheet name="表3-乐昌市收支" sheetId="3" r:id="rId3"/>
    <sheet name="表4-乐昌市政府性基金" sheetId="4" r:id="rId4"/>
    <sheet name="表5-乐昌市一般公共预算收入安排表" sheetId="5" r:id="rId5"/>
    <sheet name="表6-乐昌市一般公共预算支出安排表" sheetId="6" r:id="rId6"/>
    <sheet name="表7-乐昌市政府性基金预算" sheetId="7" r:id="rId7"/>
    <sheet name="表8-乐昌市社会保险基金预算" sheetId="8" r:id="rId8"/>
    <sheet name="表9-乐昌市国有资本经营预算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 localSheetId="1">'表2-乐昌市支出'!Module.Prix_SMC</definedName>
    <definedName name="Module.Prix_SMC" localSheetId="2">'表3-乐昌市收支'!Module.Prix_SMC</definedName>
    <definedName name="Module.Prix_SMC" localSheetId="3">'表4-乐昌市政府性基金'!Module.Prix_SMC</definedName>
    <definedName name="Module.Prix_SMC">[0]!Module.Prix_SMC</definedName>
    <definedName name="_xlnm.Print_Area" localSheetId="0">'表1-乐昌市收入'!$A$1:$F$31</definedName>
    <definedName name="_xlnm.Print_Area" localSheetId="1">'表2-乐昌市支出'!$A$1:$F$28</definedName>
    <definedName name="_xlnm.Print_Area" localSheetId="2">'表3-乐昌市收支'!$A$1:$L$33</definedName>
    <definedName name="_xlnm.Print_Area" hidden="1">$A$1:$V$8</definedName>
    <definedName name="Print_Area_MI">#REF!</definedName>
    <definedName name="_xlnm.Print_Titles" localSheetId="3">'表4-乐昌市政府性基金'!$1:$4</definedName>
    <definedName name="_xlnm.Print_Titles" localSheetId="4">'表5-乐昌市一般公共预算收入安排表'!$2:$3</definedName>
    <definedName name="_xlnm.Print_Titles" localSheetId="5">'表6-乐昌市一般公共预算支出安排表'!$2:$4</definedName>
    <definedName name="_xlnm.Print_Titles" localSheetId="6">'表7-乐昌市政府性基金预算'!$2:$4</definedName>
    <definedName name="_xlnm.Print_Titles" localSheetId="7">'表8-乐昌市社会保险基金预算'!$3:$4</definedName>
    <definedName name="_xlnm.Print_Titles" hidden="1">$1:$7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 localSheetId="3">'[27]'!$A$15</definedName>
    <definedName name="大多数">'[7]'!$A$15</definedName>
    <definedName name="大幅度">#REF!</definedName>
    <definedName name="地区名称" localSheetId="3">'[28]封面'!#REF!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 localSheetId="3">'[29]编码'!$A$2:$A$145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'[12]行政编制'!$E$4:$E$184</definedName>
    <definedName name="性别" localSheetId="3">'[30]基础编码'!$H$2:$H$3</definedName>
    <definedName name="性别">'[22]基础编码'!$H$2:$H$3</definedName>
    <definedName name="学历" localSheetId="3">'[30]基础编码'!$S$2:$S$9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C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虚加390万元。</t>
        </r>
      </text>
    </comment>
    <comment ref="B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年终决算表中的其他专项1292万，其他收入128万。
</t>
        </r>
      </text>
    </comment>
    <comment ref="C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虚加63万</t>
        </r>
      </text>
    </comment>
    <comment ref="B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含税务29万，财政420万</t>
        </r>
      </text>
    </comment>
    <comment ref="B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羊铁764万，城维160万。</t>
        </r>
      </text>
    </comment>
    <comment ref="C6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羊铁764万，村委769万</t>
        </r>
      </text>
    </comment>
    <comment ref="C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市一次性补助1300万，税改191，转移性217</t>
        </r>
      </text>
    </comment>
  </commentList>
</comments>
</file>

<file path=xl/sharedStrings.xml><?xml version="1.0" encoding="utf-8"?>
<sst xmlns="http://schemas.openxmlformats.org/spreadsheetml/2006/main" count="718" uniqueCount="625">
  <si>
    <t>单位：万元</t>
  </si>
  <si>
    <t>项      目</t>
  </si>
  <si>
    <t xml:space="preserve">   税收收入</t>
  </si>
  <si>
    <t xml:space="preserve">      增值税</t>
  </si>
  <si>
    <t xml:space="preserve">      改征增值税</t>
  </si>
  <si>
    <t xml:space="preserve">      营业税</t>
  </si>
  <si>
    <t xml:space="preserve">      企业所得税</t>
  </si>
  <si>
    <t xml:space="preserve">      企业所得税退税</t>
  </si>
  <si>
    <t xml:space="preserve">      个人所得税</t>
  </si>
  <si>
    <t xml:space="preserve">      资源税</t>
  </si>
  <si>
    <t xml:space="preserve">      固定资产投资方向调节税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</si>
  <si>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</si>
  <si>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</si>
  <si>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</si>
  <si>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</si>
  <si>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</si>
  <si>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</si>
  <si>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</si>
  <si>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</si>
  <si>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烟叶税</t>
  </si>
  <si>
    <t xml:space="preserve">      其他税收收入</t>
  </si>
  <si>
    <t xml:space="preserve">   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</si>
  <si>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</si>
  <si>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</si>
  <si>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</si>
  <si>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</si>
  <si>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</si>
  <si>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</si>
  <si>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>2014年人大通过预算数</t>
  </si>
  <si>
    <t>2014年完成数</t>
  </si>
  <si>
    <t>2013年完成数</t>
  </si>
  <si>
    <t>2014年完成数为预算数的%</t>
  </si>
  <si>
    <t>2014年完成数比上年增长%</t>
  </si>
  <si>
    <t>地方本级收入合计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</si>
  <si>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</si>
  <si>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</si>
  <si>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</si>
  <si>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</si>
  <si>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</si>
  <si>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</si>
  <si>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</si>
  <si>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</si>
  <si>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</si>
  <si>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</si>
  <si>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</si>
  <si>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</si>
  <si>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</si>
  <si>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</si>
  <si>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</si>
  <si>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</si>
  <si>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</si>
  <si>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</si>
  <si>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</si>
  <si>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</si>
  <si>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其他支出(类)</t>
  </si>
  <si>
    <t>2014年人大通过预算数</t>
  </si>
  <si>
    <t>2014年完成数</t>
  </si>
  <si>
    <t>2013年完成数</t>
  </si>
  <si>
    <t>2014年完成数为预算数的%</t>
  </si>
  <si>
    <t>2014年完成数比上年增长%</t>
  </si>
  <si>
    <t>地方本级支出合计</t>
  </si>
  <si>
    <t xml:space="preserve"> 预备费</t>
  </si>
  <si>
    <t xml:space="preserve">  收   入  项   目  </t>
  </si>
  <si>
    <t>支   出   项   目</t>
  </si>
  <si>
    <t>二、上级补助收入</t>
  </si>
  <si>
    <t>二、补助下级支出</t>
  </si>
  <si>
    <t>三、下级上解收入</t>
  </si>
  <si>
    <t>三、上解上级支出</t>
  </si>
  <si>
    <t>五、上年结余收入</t>
  </si>
  <si>
    <t>五、年终结余</t>
  </si>
  <si>
    <t>六、调入资金</t>
  </si>
  <si>
    <t xml:space="preserve">      其中：净结余</t>
  </si>
  <si>
    <t>支出总计</t>
  </si>
  <si>
    <t>2014年预算数</t>
  </si>
  <si>
    <t>2014年完成数</t>
  </si>
  <si>
    <t>2013年完成数</t>
  </si>
  <si>
    <t>2014年完成数为预算的%</t>
  </si>
  <si>
    <t>2014年完成数比上年增长%</t>
  </si>
  <si>
    <t>一、本级收入小计</t>
  </si>
  <si>
    <t>一、本级支出小计</t>
  </si>
  <si>
    <t xml:space="preserve">  税收收入</t>
  </si>
  <si>
    <t xml:space="preserve">  一般公共服务支出</t>
  </si>
  <si>
    <t xml:space="preserve">    增值税</t>
  </si>
  <si>
    <t xml:space="preserve">  外交支出</t>
  </si>
  <si>
    <t xml:space="preserve">    改征增值税</t>
  </si>
  <si>
    <t xml:space="preserve">  国防支出</t>
  </si>
  <si>
    <t xml:space="preserve">    营业税</t>
  </si>
  <si>
    <t xml:space="preserve">  公共安全支出</t>
  </si>
  <si>
    <t xml:space="preserve">    企业所得税</t>
  </si>
  <si>
    <t xml:space="preserve">  教育支出</t>
  </si>
  <si>
    <t xml:space="preserve">    个人所得税</t>
  </si>
  <si>
    <t xml:space="preserve">  科学技术支出</t>
  </si>
  <si>
    <t xml:space="preserve">    资源税</t>
  </si>
  <si>
    <t xml:space="preserve">  文化体育与传媒支出</t>
  </si>
  <si>
    <t xml:space="preserve">    城市维护建设税</t>
  </si>
  <si>
    <t xml:space="preserve">  社会保障和就业支出</t>
  </si>
  <si>
    <t xml:space="preserve">    房产税</t>
  </si>
  <si>
    <t xml:space="preserve">  医疗卫生与计划生育支出</t>
  </si>
  <si>
    <t xml:space="preserve">    印花税</t>
  </si>
  <si>
    <t xml:space="preserve">  节能环保支出</t>
  </si>
  <si>
    <t xml:space="preserve">    城镇土地使用税</t>
  </si>
  <si>
    <t xml:space="preserve">  城乡社区支出</t>
  </si>
  <si>
    <t xml:space="preserve">    土地增值税</t>
  </si>
  <si>
    <t xml:space="preserve">  农林水支出</t>
  </si>
  <si>
    <t xml:space="preserve">    车船税</t>
  </si>
  <si>
    <t xml:space="preserve">  交通运输支出</t>
  </si>
  <si>
    <t xml:space="preserve">    耕地占用税</t>
  </si>
  <si>
    <t xml:space="preserve">  资源勘探信息等支出</t>
  </si>
  <si>
    <t xml:space="preserve">    契税</t>
  </si>
  <si>
    <t xml:space="preserve">  商业服务业等支出</t>
  </si>
  <si>
    <t xml:space="preserve">  非税收入</t>
  </si>
  <si>
    <t xml:space="preserve">  金融支出</t>
  </si>
  <si>
    <t xml:space="preserve">    专项收入</t>
  </si>
  <si>
    <t xml:space="preserve">  援助其他地区支出</t>
  </si>
  <si>
    <t xml:space="preserve">    行政事业性收费收入</t>
  </si>
  <si>
    <t xml:space="preserve">  国土海洋气象等支出</t>
  </si>
  <si>
    <t xml:space="preserve">    罚没收入</t>
  </si>
  <si>
    <t xml:space="preserve">  住房保障支出</t>
  </si>
  <si>
    <t xml:space="preserve">    国有资本经营收入</t>
  </si>
  <si>
    <t xml:space="preserve">  粮油物资储备支出</t>
  </si>
  <si>
    <t xml:space="preserve">    国有资源(资产)有偿使用收入</t>
  </si>
  <si>
    <t xml:space="preserve">  预备费</t>
  </si>
  <si>
    <t xml:space="preserve">    其他收入</t>
  </si>
  <si>
    <t xml:space="preserve">  债务付息支出</t>
  </si>
  <si>
    <t xml:space="preserve">  其他支出(类)</t>
  </si>
  <si>
    <t>收入总计</t>
  </si>
  <si>
    <t xml:space="preserve">    地方教育附加安排的支出</t>
  </si>
  <si>
    <t xml:space="preserve">    文化事业建设费安排的支出</t>
  </si>
  <si>
    <t xml:space="preserve">    大中型水库移民后期扶持基金支出</t>
  </si>
  <si>
    <t>七、残疾人就业保障金收入</t>
  </si>
  <si>
    <t xml:space="preserve">    小型水库移民扶助基金支出</t>
  </si>
  <si>
    <t>八、政府住房基金收入</t>
  </si>
  <si>
    <t xml:space="preserve">    残疾人就业保障金支出</t>
  </si>
  <si>
    <t>九、城市公用事业附加收入</t>
  </si>
  <si>
    <t>十、国有土地收益基金收入</t>
  </si>
  <si>
    <t xml:space="preserve">    政府住房基金支出</t>
  </si>
  <si>
    <t>十一、农业土地开发资金收入</t>
  </si>
  <si>
    <t xml:space="preserve">    国有土地使用权出让收入安排的支出</t>
  </si>
  <si>
    <t>十二、国有土地使用权出让收入</t>
  </si>
  <si>
    <t xml:space="preserve">    城市公用事业附加安排的支出</t>
  </si>
  <si>
    <t>十三、彩票公益金收入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</si>
  <si>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</si>
  <si>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</si>
  <si>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</si>
  <si>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</si>
  <si>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</si>
  <si>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</si>
  <si>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</si>
  <si>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</si>
  <si>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</si>
  <si>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t xml:space="preserve">    散装水泥专项资金支出</t>
  </si>
  <si>
    <t xml:space="preserve">    新型墙体材料专项基金支出</t>
  </si>
  <si>
    <t xml:space="preserve">    其他政府性基金支出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</si>
  <si>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</si>
  <si>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</si>
  <si>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</si>
  <si>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</si>
  <si>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地震灾后恢复重建补助支出</t>
  </si>
  <si>
    <t xml:space="preserve">    调出资金</t>
  </si>
  <si>
    <t xml:space="preserve">    年终结余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</si>
  <si>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</si>
  <si>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</si>
  <si>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</si>
  <si>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</si>
  <si>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2014年预算数</t>
  </si>
  <si>
    <t>2014年执行数</t>
  </si>
  <si>
    <t>执行数为预算数的%</t>
  </si>
  <si>
    <t>一、散装水泥专项资金收入</t>
  </si>
  <si>
    <t>一、教育支出</t>
  </si>
  <si>
    <t>二、新型墙体材料专项基金收入</t>
  </si>
  <si>
    <t>三、文化事业建设费收入</t>
  </si>
  <si>
    <t>二、文化体育与传媒支出</t>
  </si>
  <si>
    <t>四、地方教育附加收入</t>
  </si>
  <si>
    <t>五、育林基金收入</t>
  </si>
  <si>
    <t>三、社会保障和就业支出</t>
  </si>
  <si>
    <t>六、地方水利建设基金收入</t>
  </si>
  <si>
    <t>四、城乡社区支出</t>
  </si>
  <si>
    <t>十四、城市基础设施配套费收入</t>
  </si>
  <si>
    <t>十五、森林植被恢复费</t>
  </si>
  <si>
    <t>五、农林水支出</t>
  </si>
  <si>
    <t>六、资源勘探电力信息等支出</t>
  </si>
  <si>
    <t xml:space="preserve">    无线电频率占用费安排的支出</t>
  </si>
  <si>
    <t>七、其他支出</t>
  </si>
  <si>
    <t xml:space="preserve">    彩票公益金安排的支出</t>
  </si>
  <si>
    <t>收入合计</t>
  </si>
  <si>
    <t>支出合计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</si>
  <si>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</si>
  <si>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</si>
  <si>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</si>
  <si>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</si>
  <si>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</si>
  <si>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</si>
  <si>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收入总计</t>
  </si>
  <si>
    <t>支出总计</t>
  </si>
  <si>
    <t>乐昌市2014年政府性基金预算收支执行情况表</t>
  </si>
  <si>
    <t>乐昌市2014年一般公共预算收支执行情况表</t>
  </si>
  <si>
    <r>
      <t>乐昌市</t>
    </r>
    <r>
      <rPr>
        <b/>
        <sz val="20"/>
        <rFont val="Times New Roman"/>
        <family val="1"/>
      </rPr>
      <t>2014</t>
    </r>
    <r>
      <rPr>
        <b/>
        <sz val="20"/>
        <rFont val="宋体"/>
        <family val="0"/>
      </rPr>
      <t>年地方本级支出执行情况表</t>
    </r>
  </si>
  <si>
    <r>
      <t>乐昌市</t>
    </r>
    <r>
      <rPr>
        <b/>
        <sz val="20"/>
        <rFont val="Times New Roman"/>
        <family val="1"/>
      </rPr>
      <t>2014</t>
    </r>
    <r>
      <rPr>
        <b/>
        <sz val="20"/>
        <rFont val="宋体"/>
        <family val="0"/>
      </rPr>
      <t>年地方本级收入执行情况表</t>
    </r>
  </si>
  <si>
    <t xml:space="preserve">    烟叶税</t>
  </si>
  <si>
    <t xml:space="preserve"> 债务付息支出</t>
  </si>
  <si>
    <t>表1</t>
  </si>
  <si>
    <t>表2</t>
  </si>
  <si>
    <t>表3</t>
  </si>
  <si>
    <t>表4</t>
  </si>
  <si>
    <t>功能分类</t>
  </si>
  <si>
    <t>　项　　　目</t>
  </si>
  <si>
    <t>2015年预算安排数</t>
  </si>
  <si>
    <t xml:space="preserve">    1.国税收入</t>
  </si>
  <si>
    <t xml:space="preserve">     增值税</t>
  </si>
  <si>
    <t xml:space="preserve">     利息所得税</t>
  </si>
  <si>
    <t xml:space="preserve">     企业所得税</t>
  </si>
  <si>
    <t xml:space="preserve">    2.地税收入</t>
  </si>
  <si>
    <t xml:space="preserve">     共享收入</t>
  </si>
  <si>
    <t xml:space="preserve">     市级固定</t>
  </si>
  <si>
    <t>其中：耕地占用税</t>
  </si>
  <si>
    <t>契税</t>
  </si>
  <si>
    <t>烟叶税</t>
  </si>
  <si>
    <t>二、非税收入</t>
  </si>
  <si>
    <t xml:space="preserve">    1.专项收入</t>
  </si>
  <si>
    <t>排污费收入</t>
  </si>
  <si>
    <t>教育费附加收入</t>
  </si>
  <si>
    <t>水资源费收入</t>
  </si>
  <si>
    <t>价格调节基金收入</t>
  </si>
  <si>
    <t xml:space="preserve">    2.行政性收费收入</t>
  </si>
  <si>
    <t xml:space="preserve"> 其中：社会抚养费</t>
  </si>
  <si>
    <t>堤围费收入</t>
  </si>
  <si>
    <t>城市污水处理费</t>
  </si>
  <si>
    <t>防空易地建设费</t>
  </si>
  <si>
    <t xml:space="preserve">    3.罚没收入</t>
  </si>
  <si>
    <t xml:space="preserve">    4.国有资源有偿使用收入</t>
  </si>
  <si>
    <t xml:space="preserve">    其中：国库存款利息</t>
  </si>
  <si>
    <t>三、上级补助收入</t>
  </si>
  <si>
    <t xml:space="preserve">      增值税和消费税税收返还收入 </t>
  </si>
  <si>
    <t xml:space="preserve">      所得税基数返还收入</t>
  </si>
  <si>
    <t xml:space="preserve">      成品油价格和税费改革税收返还</t>
  </si>
  <si>
    <t xml:space="preserve">      其他税收返还收入</t>
  </si>
  <si>
    <t xml:space="preserve">      均衡性转移支付收入</t>
  </si>
  <si>
    <t xml:space="preserve">      县级基本财力保障机制奖补资金</t>
  </si>
  <si>
    <t xml:space="preserve">      结算补助收入</t>
  </si>
  <si>
    <t xml:space="preserve">      资源枯竭型城市转移支付补助</t>
  </si>
  <si>
    <t xml:space="preserve">      企事业单位划转补助收入</t>
  </si>
  <si>
    <t xml:space="preserve">      基层公检法司转移支付收入</t>
  </si>
  <si>
    <t xml:space="preserve">      公共安全转移支付收入</t>
  </si>
  <si>
    <t xml:space="preserve">      义务教育等转移支付收入</t>
  </si>
  <si>
    <t xml:space="preserve">      基本养老保险和低保等转移支付</t>
  </si>
  <si>
    <t xml:space="preserve">      新型农村合作医疗等转移支付</t>
  </si>
  <si>
    <t xml:space="preserve">      农村综合改革转移支付收入</t>
  </si>
  <si>
    <t xml:space="preserve">      固定数额补助收入</t>
  </si>
  <si>
    <t xml:space="preserve">      其他一般性转移支付收入</t>
  </si>
  <si>
    <t>专项转移支付收入</t>
  </si>
  <si>
    <t>省市一次性专项转移支付收入</t>
  </si>
  <si>
    <t>市专项拨补收入</t>
  </si>
  <si>
    <t>市一次性专项补助</t>
  </si>
  <si>
    <t>四、上年结余</t>
  </si>
  <si>
    <t>净结余</t>
  </si>
  <si>
    <t>批决算结转</t>
  </si>
  <si>
    <t>本级专项结转</t>
  </si>
  <si>
    <t>五、债券转贷收入</t>
  </si>
  <si>
    <t>收支对比</t>
  </si>
  <si>
    <r>
      <t>2014</t>
    </r>
    <r>
      <rPr>
        <b/>
        <sz val="10"/>
        <rFont val="宋体"/>
        <family val="0"/>
      </rPr>
      <t>年年初预算数</t>
    </r>
  </si>
  <si>
    <t>2015年预算数</t>
  </si>
  <si>
    <t>比上年增减数</t>
  </si>
  <si>
    <t>比上年预算增减%</t>
  </si>
  <si>
    <t>经济分类</t>
  </si>
  <si>
    <t>合计</t>
  </si>
  <si>
    <t>本级安排预算数</t>
  </si>
  <si>
    <t>省市专项预算数</t>
  </si>
  <si>
    <t>一、一般公共服务支出</t>
  </si>
  <si>
    <t>一、工资福利支出</t>
  </si>
  <si>
    <t>人大事务</t>
  </si>
  <si>
    <t>二、商品和服务支出</t>
  </si>
  <si>
    <t>政协事务</t>
  </si>
  <si>
    <t>三、对个人和家庭的补助</t>
  </si>
  <si>
    <r>
      <t>政府</t>
    </r>
    <r>
      <rPr>
        <sz val="10"/>
        <rFont val="宋体"/>
        <family val="0"/>
      </rPr>
      <t>及相关机构事务</t>
    </r>
  </si>
  <si>
    <t>四、对企事业单位的补助</t>
  </si>
  <si>
    <t>发展与改革事务</t>
  </si>
  <si>
    <t>五、赠予</t>
  </si>
  <si>
    <t>统计信息事务</t>
  </si>
  <si>
    <t>六、债务利息支出</t>
  </si>
  <si>
    <t>财政事务</t>
  </si>
  <si>
    <t>七、基本建设支出</t>
  </si>
  <si>
    <t>税收事务</t>
  </si>
  <si>
    <t>八、其他资本性支出</t>
  </si>
  <si>
    <t>审计事务</t>
  </si>
  <si>
    <t>九、贷款转贷及产权参股</t>
  </si>
  <si>
    <t>人力资源事务</t>
  </si>
  <si>
    <t>十、其他支出</t>
  </si>
  <si>
    <t>纪检监察事务</t>
  </si>
  <si>
    <t>商贸事务</t>
  </si>
  <si>
    <t>质量技术监督与检验检疫</t>
  </si>
  <si>
    <t>民族事务</t>
  </si>
  <si>
    <t>宗教事务</t>
  </si>
  <si>
    <t>档案事务</t>
  </si>
  <si>
    <t>民主党派事务及工商联事务</t>
  </si>
  <si>
    <t>群众团体事务</t>
  </si>
  <si>
    <t>党委办及相关机构事务</t>
  </si>
  <si>
    <t>组织事务</t>
  </si>
  <si>
    <t>宣传事务</t>
  </si>
  <si>
    <t>统战事务</t>
  </si>
  <si>
    <t>其他共产党事务支出</t>
  </si>
  <si>
    <t>其他一般公共服务支出</t>
  </si>
  <si>
    <t>二、外交支出</t>
  </si>
  <si>
    <t>三、国防支出</t>
  </si>
  <si>
    <t>国防动员</t>
  </si>
  <si>
    <t>其他国防支出</t>
  </si>
  <si>
    <t>四、公共安全支出</t>
  </si>
  <si>
    <t>武装警察</t>
  </si>
  <si>
    <t>公安</t>
  </si>
  <si>
    <t>检察</t>
  </si>
  <si>
    <t>法院</t>
  </si>
  <si>
    <t>司法</t>
  </si>
  <si>
    <t>其他公共安全支出</t>
  </si>
  <si>
    <t>五、教育支出</t>
  </si>
  <si>
    <t>教育管理事务</t>
  </si>
  <si>
    <t>普通教育</t>
  </si>
  <si>
    <t>职业教育</t>
  </si>
  <si>
    <t>成人教育</t>
  </si>
  <si>
    <t>广播电视教育</t>
  </si>
  <si>
    <t>特殊教育</t>
  </si>
  <si>
    <t>进修及培训</t>
  </si>
  <si>
    <t>教育费附加安排的支出</t>
  </si>
  <si>
    <t>其他教育支出</t>
  </si>
  <si>
    <t>六、科学技术支出</t>
  </si>
  <si>
    <t>科学技术管理事务</t>
  </si>
  <si>
    <t>基础研究</t>
  </si>
  <si>
    <t>应用研究</t>
  </si>
  <si>
    <t>技术研究与开发</t>
  </si>
  <si>
    <t>科学技术普及</t>
  </si>
  <si>
    <t>其他科学技术支出</t>
  </si>
  <si>
    <t>七、文化体育与传媒支出</t>
  </si>
  <si>
    <t>文化</t>
  </si>
  <si>
    <t>文物</t>
  </si>
  <si>
    <t>体育</t>
  </si>
  <si>
    <t>广播影视</t>
  </si>
  <si>
    <t>文化事业建设费安排的支出</t>
  </si>
  <si>
    <t>其他文化体育与传媒支出</t>
  </si>
  <si>
    <t>八、社会保障和就业支出</t>
  </si>
  <si>
    <t>人力资源和社会保障管理事务</t>
  </si>
  <si>
    <t>民政管理事务</t>
  </si>
  <si>
    <t>财政对社会保险基金补助</t>
  </si>
  <si>
    <t>行政事业单位离退休</t>
  </si>
  <si>
    <t>企业改革补助</t>
  </si>
  <si>
    <t>就业补助</t>
  </si>
  <si>
    <t>抚恤</t>
  </si>
  <si>
    <t>退役安置</t>
  </si>
  <si>
    <t>社会福利</t>
  </si>
  <si>
    <t>残疾人事业</t>
  </si>
  <si>
    <t>自然灾害生活救助</t>
  </si>
  <si>
    <t>最低生活保障</t>
  </si>
  <si>
    <t>临时救助</t>
  </si>
  <si>
    <t>特困人员供养</t>
  </si>
  <si>
    <t>其他生活救助</t>
  </si>
  <si>
    <t>残疾人就业保障金支出</t>
  </si>
  <si>
    <t>其他社会保障和就业支出</t>
  </si>
  <si>
    <t>九、医疗卫生与计划生育支出</t>
  </si>
  <si>
    <t>医疗卫生管理事务</t>
  </si>
  <si>
    <t>公立医院</t>
  </si>
  <si>
    <t>基层医疗卫生机构</t>
  </si>
  <si>
    <t>公共卫生</t>
  </si>
  <si>
    <t>医疗保障</t>
  </si>
  <si>
    <t>人口与计划生育事务</t>
  </si>
  <si>
    <t>食品药品监督管理事务</t>
  </si>
  <si>
    <t>十、节能环保支出</t>
  </si>
  <si>
    <t>环境保护管理事务</t>
  </si>
  <si>
    <t>污染防治</t>
  </si>
  <si>
    <t>风沙荒漠治理</t>
  </si>
  <si>
    <t>能源节约利用</t>
  </si>
  <si>
    <t>污染减排</t>
  </si>
  <si>
    <t>十一、城乡社区支出</t>
  </si>
  <si>
    <t>城乡社区管理事务</t>
  </si>
  <si>
    <t>城乡社区规划与管理</t>
  </si>
  <si>
    <t>城乡社区公共设施</t>
  </si>
  <si>
    <t>城乡社区环境卫生</t>
  </si>
  <si>
    <t>建设市场管理与监督</t>
  </si>
  <si>
    <r>
      <t xml:space="preserve">       *</t>
    </r>
    <r>
      <rPr>
        <sz val="10"/>
        <rFont val="宋体"/>
        <family val="0"/>
      </rPr>
      <t>国有土地使用权出让金支出</t>
    </r>
  </si>
  <si>
    <r>
      <t xml:space="preserve">       *</t>
    </r>
    <r>
      <rPr>
        <sz val="10"/>
        <rFont val="宋体"/>
        <family val="0"/>
      </rPr>
      <t>城市公用附加支出</t>
    </r>
  </si>
  <si>
    <r>
      <t xml:space="preserve">       *</t>
    </r>
    <r>
      <rPr>
        <sz val="10"/>
        <rFont val="宋体"/>
        <family val="0"/>
      </rPr>
      <t>国有土地收益基金支出</t>
    </r>
  </si>
  <si>
    <r>
      <t xml:space="preserve">       *</t>
    </r>
    <r>
      <rPr>
        <sz val="10"/>
        <rFont val="宋体"/>
        <family val="0"/>
      </rPr>
      <t>农业土地开发资金支出</t>
    </r>
  </si>
  <si>
    <r>
      <t xml:space="preserve">       *</t>
    </r>
    <r>
      <rPr>
        <sz val="10"/>
        <rFont val="宋体"/>
        <family val="0"/>
      </rPr>
      <t>城市基础设施配套费支出</t>
    </r>
  </si>
  <si>
    <t>其他城乡社区事务支出</t>
  </si>
  <si>
    <t>十二、农林水支出</t>
  </si>
  <si>
    <t>农业</t>
  </si>
  <si>
    <t>林业</t>
  </si>
  <si>
    <t>水利</t>
  </si>
  <si>
    <t>其中：水资源费支出</t>
  </si>
  <si>
    <t>扶贫</t>
  </si>
  <si>
    <t>农业综合开发</t>
  </si>
  <si>
    <t>农村综合改革</t>
  </si>
  <si>
    <t>十三、交通运输支出</t>
  </si>
  <si>
    <t>公路水路运输</t>
  </si>
  <si>
    <t>石油价改对交通的补贴</t>
  </si>
  <si>
    <t>其他交通运输支出</t>
  </si>
  <si>
    <t>十四、资源勘探信息等支出</t>
  </si>
  <si>
    <t>安全生产监管</t>
  </si>
  <si>
    <t>国有资产监管</t>
  </si>
  <si>
    <t>新型墙体材料专项基金支出</t>
  </si>
  <si>
    <t>十五、商业服务业等支出</t>
  </si>
  <si>
    <t>商业流通事务</t>
  </si>
  <si>
    <t>旅游业管理与服务支出</t>
  </si>
  <si>
    <t>十六、国土海洋气象等支出</t>
  </si>
  <si>
    <t>国土资源事务</t>
  </si>
  <si>
    <t>气象事务</t>
  </si>
  <si>
    <t>十七、住房保障支出</t>
  </si>
  <si>
    <t>保障性安居工程支出</t>
  </si>
  <si>
    <t>十八、粮油物资储备支出</t>
  </si>
  <si>
    <t>粮油事务</t>
  </si>
  <si>
    <t>十九、预备费</t>
  </si>
  <si>
    <t>二十、国债还本付息支出</t>
  </si>
  <si>
    <t>二十一、其他支出</t>
  </si>
  <si>
    <t>年初预留</t>
  </si>
  <si>
    <t>其他支出</t>
  </si>
  <si>
    <t>其他政府性基金支出</t>
  </si>
  <si>
    <t>二十二、转移性支出</t>
  </si>
  <si>
    <t>十二、转移性支出</t>
  </si>
  <si>
    <t xml:space="preserve">   出口退税专项上解支出</t>
  </si>
  <si>
    <t xml:space="preserve">   出口退税上解</t>
  </si>
  <si>
    <t xml:space="preserve">   专项上解支出</t>
  </si>
  <si>
    <t>二十三、地方政府债券还本</t>
  </si>
  <si>
    <t>十三、地方政府债券还本</t>
  </si>
  <si>
    <t>2015年政府性基金预算收支明细表</t>
  </si>
  <si>
    <t>预算数</t>
  </si>
  <si>
    <t>一、城乡社区支出</t>
  </si>
  <si>
    <t>三、城市公用事业附加收入</t>
  </si>
  <si>
    <t xml:space="preserve">      管理费用支出</t>
  </si>
  <si>
    <t>四、国有土地收益基金收入</t>
  </si>
  <si>
    <t xml:space="preserve">      廉租住房支出</t>
  </si>
  <si>
    <t>五、农业土地开发资金收入</t>
  </si>
  <si>
    <t xml:space="preserve">      廉租住房维护和管理支出</t>
  </si>
  <si>
    <t>六、国有土地使用权出让收入</t>
  </si>
  <si>
    <t xml:space="preserve">      公共租赁住房支出</t>
  </si>
  <si>
    <t xml:space="preserve">        土地出让价款收入</t>
  </si>
  <si>
    <t xml:space="preserve">      公共租赁住房维护和管理支出</t>
  </si>
  <si>
    <t xml:space="preserve">        补缴的土地价款</t>
  </si>
  <si>
    <t xml:space="preserve">      其他政府住房基金支出</t>
  </si>
  <si>
    <t xml:space="preserve">        划拨土地收入</t>
  </si>
  <si>
    <t xml:space="preserve">        教育资金收入</t>
  </si>
  <si>
    <t xml:space="preserve">      征地和拆迁补偿支出</t>
  </si>
  <si>
    <t xml:space="preserve">        农田水利建设资金收入</t>
  </si>
  <si>
    <t xml:space="preserve">      土地开发支出</t>
  </si>
  <si>
    <t xml:space="preserve">        缴纳新增建设用地土地有偿使用费</t>
  </si>
  <si>
    <t xml:space="preserve">      城市建设支出</t>
  </si>
  <si>
    <t xml:space="preserve">        其他土地出让收入</t>
  </si>
  <si>
    <t xml:space="preserve">      农村基础设施建设支出</t>
  </si>
  <si>
    <t>七、大中型水库移民后期扶持基金收入</t>
  </si>
  <si>
    <t xml:space="preserve">      补助被征地农民支出</t>
  </si>
  <si>
    <t>八、大中型水库库区基金收入</t>
  </si>
  <si>
    <t xml:space="preserve">      土地出让业务支出</t>
  </si>
  <si>
    <t>九、彩票公益金收入</t>
  </si>
  <si>
    <t xml:space="preserve">        福利彩票公益金收入</t>
  </si>
  <si>
    <t xml:space="preserve">      支付破产或改制企业职工安置费</t>
  </si>
  <si>
    <t>　　    体育彩票公益金收入</t>
  </si>
  <si>
    <t xml:space="preserve">      棚户区改造支出</t>
  </si>
  <si>
    <t>十、城市基础设施配套费收入</t>
  </si>
  <si>
    <t>十一、小型水库移民扶助基金收入</t>
  </si>
  <si>
    <t xml:space="preserve">      其他国有土地使用权出让收入安排的支出</t>
  </si>
  <si>
    <t>十二、国家重大水利工程建设基金收入</t>
  </si>
  <si>
    <t xml:space="preserve">        南水北调工程建设资金</t>
  </si>
  <si>
    <t xml:space="preserve">      城市公共设施</t>
  </si>
  <si>
    <t xml:space="preserve">        三峡工程后续工作资金</t>
  </si>
  <si>
    <t xml:space="preserve">      城市环境卫生</t>
  </si>
  <si>
    <t xml:space="preserve">        省级重大水利工程建设资金</t>
  </si>
  <si>
    <t xml:space="preserve">      其他城市公用事业附加安排的支出</t>
  </si>
  <si>
    <t>十三、车辆通行费</t>
  </si>
  <si>
    <t>　    征地和拆迁补偿支出</t>
  </si>
  <si>
    <t>十四、无线电频率占用费</t>
  </si>
  <si>
    <t>　    土地开发支出</t>
  </si>
  <si>
    <t>十五、其他政府性基金收入</t>
  </si>
  <si>
    <t>　    其他国有土地收益基金支出</t>
  </si>
  <si>
    <t>　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</si>
  <si>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</si>
  <si>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</si>
  <si>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</si>
  <si>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</si>
  <si>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公有房屋</t>
  </si>
  <si>
    <t xml:space="preserve">      城市防洪</t>
  </si>
  <si>
    <t xml:space="preserve">      其他城市基础设施配套费安排的支出</t>
  </si>
  <si>
    <t>二、资源勘探电力信息等支出</t>
  </si>
  <si>
    <t xml:space="preserve">    工业和信息产业监管</t>
  </si>
  <si>
    <t xml:space="preserve">      无线电频率占用费安排的支出</t>
  </si>
  <si>
    <t xml:space="preserve">      建设专用设施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</si>
  <si>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</si>
  <si>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</si>
  <si>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</si>
  <si>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</si>
  <si>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</si>
  <si>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</si>
  <si>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>收入合计</t>
  </si>
  <si>
    <t>支出合计</t>
  </si>
  <si>
    <t xml:space="preserve">      其他农网还贷资金支出</t>
  </si>
  <si>
    <t xml:space="preserve">    山西省煤炭可持续发展基金支出</t>
  </si>
  <si>
    <t xml:space="preserve">      生态环境治理</t>
  </si>
  <si>
    <t xml:space="preserve">      资源地区转型和接替产业发展</t>
  </si>
  <si>
    <t xml:space="preserve">      解决社会问题</t>
  </si>
  <si>
    <t xml:space="preserve">      其他山西省煤炭可持续发展基金支出</t>
  </si>
  <si>
    <t xml:space="preserve">    电力改革预留资产变现收入安排的支出</t>
  </si>
  <si>
    <t>九、商业服务业等支出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</si>
  <si>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</si>
  <si>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</si>
  <si>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</si>
  <si>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</si>
  <si>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</si>
  <si>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</si>
  <si>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</si>
  <si>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</si>
  <si>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</si>
  <si>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</si>
  <si>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</si>
  <si>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</si>
  <si>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用于城市医疗救助的彩票公益金支出</t>
  </si>
  <si>
    <t xml:space="preserve">      用于农村医疗救助的彩票公益金支出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</si>
  <si>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</si>
  <si>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</si>
  <si>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</si>
  <si>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用于其他社会公益事业的彩票公益金支出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</si>
  <si>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</si>
  <si>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</si>
  <si>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</si>
  <si>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</si>
  <si>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地震灾后恢复重建补助收入</t>
  </si>
  <si>
    <t xml:space="preserve">    上年结余收入</t>
  </si>
  <si>
    <t xml:space="preserve">    调入资金</t>
  </si>
  <si>
    <t>收入总计</t>
  </si>
  <si>
    <t>2015年社会保险基金预算收支明细表</t>
  </si>
  <si>
    <t>社会保险基金收入</t>
  </si>
  <si>
    <t>社会保险基金支出</t>
  </si>
  <si>
    <t>基本养老保险金基金收入</t>
  </si>
  <si>
    <t>基本养老保险金基金支出</t>
  </si>
  <si>
    <t>基本养老保险费收入</t>
  </si>
  <si>
    <t>基本养老金</t>
  </si>
  <si>
    <t>基本养老保险基金财政补贴收入</t>
  </si>
  <si>
    <t>丧葬抚恤补助支出</t>
  </si>
  <si>
    <t>其他基本养老保险基金收入</t>
  </si>
  <si>
    <t>失业基金支出</t>
  </si>
  <si>
    <t>失业基金收入</t>
  </si>
  <si>
    <t>失业保险金</t>
  </si>
  <si>
    <t>失业保险费收入</t>
  </si>
  <si>
    <t>医疗保险费</t>
  </si>
  <si>
    <t>失业保险基金财政补贴收入</t>
  </si>
  <si>
    <t>基本医疗保险基金支出</t>
  </si>
  <si>
    <t>其他失业保险基金收入</t>
  </si>
  <si>
    <t>基本医疗保险统筹基金</t>
  </si>
  <si>
    <t>基本医疗保险基金收入</t>
  </si>
  <si>
    <t>医疗保险个人账户基金</t>
  </si>
  <si>
    <t>基本医疗保险费收入</t>
  </si>
  <si>
    <t>工伤保险基金支出</t>
  </si>
  <si>
    <t>基本医疗保险基金财政补贴收入</t>
  </si>
  <si>
    <t>工伤保险待遇</t>
  </si>
  <si>
    <t>其他基本医疗保基金费收入</t>
  </si>
  <si>
    <t>生育保险基金支出</t>
  </si>
  <si>
    <t>生育保险金</t>
  </si>
  <si>
    <t>工伤保险费收入</t>
  </si>
  <si>
    <t>城乡居民基本养老保险基金支出</t>
  </si>
  <si>
    <t>工伤保险基金财政补贴收入</t>
  </si>
  <si>
    <t>其他工伤保险基金收入</t>
  </si>
  <si>
    <t>上解支出</t>
  </si>
  <si>
    <t>生育保险费收入</t>
  </si>
  <si>
    <t>生育保险基金补贴收入</t>
  </si>
  <si>
    <t>其他生育保险基金收入</t>
  </si>
  <si>
    <t xml:space="preserve">  上年结转收入</t>
  </si>
  <si>
    <t xml:space="preserve">  结转下年</t>
  </si>
  <si>
    <t>基本养老保险金基金</t>
  </si>
  <si>
    <t>失业基金</t>
  </si>
  <si>
    <t>基本医疗保险基金</t>
  </si>
  <si>
    <t>工伤保险基金</t>
  </si>
  <si>
    <t>生育保险基金</t>
  </si>
  <si>
    <t>城乡居民基本养老保险基金</t>
  </si>
  <si>
    <t>表7</t>
  </si>
  <si>
    <t>表8</t>
  </si>
  <si>
    <r>
      <t>项</t>
    </r>
    <r>
      <rPr>
        <b/>
        <sz val="12"/>
        <rFont val="宋体"/>
        <family val="0"/>
      </rPr>
      <t>目</t>
    </r>
  </si>
  <si>
    <t>收     入</t>
  </si>
  <si>
    <t xml:space="preserve">   其他国有资本经营预算企业利润收入</t>
  </si>
  <si>
    <t>表5</t>
  </si>
  <si>
    <t>2015年乐昌市一般公共预算收入安排表</t>
  </si>
  <si>
    <t>2014年收入决算数</t>
  </si>
  <si>
    <t>增减%</t>
  </si>
  <si>
    <t>一、税收收入</t>
  </si>
  <si>
    <t>地方教育附加收入</t>
  </si>
  <si>
    <t>文化事业建设费收入</t>
  </si>
  <si>
    <t>残疾人就业保障金收入</t>
  </si>
  <si>
    <t>教育资金收入</t>
  </si>
  <si>
    <t>农田水利建设资金收入</t>
  </si>
  <si>
    <t>育林基金收入</t>
  </si>
  <si>
    <t xml:space="preserve">    5.其他收入</t>
  </si>
  <si>
    <t xml:space="preserve">    1.返还性收入</t>
  </si>
  <si>
    <t xml:space="preserve">    2.一般性转移支付</t>
  </si>
  <si>
    <t xml:space="preserve">      重点生态功能区转移支付收入</t>
  </si>
  <si>
    <t xml:space="preserve">   3.专项转移支付收入</t>
  </si>
  <si>
    <t xml:space="preserve">   4.市财力安排的补助收入</t>
  </si>
  <si>
    <t>省市专项及一次性结转</t>
  </si>
  <si>
    <t xml:space="preserve">    调入国有资本经营预算收入资金</t>
  </si>
  <si>
    <t>转移性收入合计</t>
  </si>
  <si>
    <t>2015年乐昌市一般公共预算支出预算表</t>
  </si>
  <si>
    <t>社会科学</t>
  </si>
  <si>
    <t>其他医疗卫生与计生支出</t>
  </si>
  <si>
    <t>其他农林水事务支出</t>
  </si>
  <si>
    <t>工业和信息产业</t>
  </si>
  <si>
    <t>2015年国有资本经营预算收支明细表</t>
  </si>
  <si>
    <t>一、国有资本经营收入</t>
  </si>
  <si>
    <t>二、科学技术支出</t>
  </si>
  <si>
    <t>二、股利、股息收入</t>
  </si>
  <si>
    <t>三、文化体育与传媒支出</t>
  </si>
  <si>
    <t>三、产权转让收入</t>
  </si>
  <si>
    <t>四、社会保障和就业支出</t>
  </si>
  <si>
    <t>四、清算收入</t>
  </si>
  <si>
    <t>五、城乡社区支出</t>
  </si>
  <si>
    <t>五、其他国有资本经营预算收入</t>
  </si>
  <si>
    <t>六、农林水支出</t>
  </si>
  <si>
    <t>七、交通运输支出</t>
  </si>
  <si>
    <t>八、资源勘探信息等支出</t>
  </si>
  <si>
    <t>九、商业服务等支出</t>
  </si>
  <si>
    <t>十、其他支出</t>
  </si>
  <si>
    <t>十一、转移性支出</t>
  </si>
  <si>
    <t xml:space="preserve">   调出资金</t>
  </si>
  <si>
    <t xml:space="preserve">     国有资本经营预算调出资金</t>
  </si>
  <si>
    <t>支      出</t>
  </si>
  <si>
    <t>项    目</t>
  </si>
  <si>
    <t>收    入</t>
  </si>
  <si>
    <t>支    出</t>
  </si>
  <si>
    <t>项    目</t>
  </si>
  <si>
    <t>表9</t>
  </si>
  <si>
    <t>表6</t>
  </si>
  <si>
    <t>四、债券转贷收入</t>
  </si>
  <si>
    <t>四、债券还本支出</t>
  </si>
  <si>
    <t>地方本级支出小计</t>
  </si>
  <si>
    <t>地方本级支出小计</t>
  </si>
</sst>
</file>

<file path=xl/styles.xml><?xml version="1.0" encoding="utf-8"?>
<styleSheet xmlns="http://schemas.openxmlformats.org/spreadsheetml/2006/main">
  <numFmts count="7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\ * #,##0_-;_-&quot;$&quot;\ * #,##0\-;_-&quot;$&quot;\ * &quot;-&quot;_-;_-@_-"/>
    <numFmt numFmtId="185" formatCode="0.00_)"/>
    <numFmt numFmtId="186" formatCode="yy\.mm\.dd"/>
    <numFmt numFmtId="187" formatCode="&quot;$&quot;\ #,##0.00_-;[Red]&quot;$&quot;\ #,##0.00\-"/>
    <numFmt numFmtId="188" formatCode="&quot;$&quot;#,##0_);\(&quot;$&quot;#,##0\)"/>
    <numFmt numFmtId="189" formatCode="_(&quot;$&quot;* #,##0.00_);_(&quot;$&quot;* \(#,##0.00\);_(&quot;$&quot;* &quot;-&quot;??_);_(@_)"/>
    <numFmt numFmtId="190" formatCode="#,##0;\-#,##0;&quot;-&quot;"/>
    <numFmt numFmtId="191" formatCode="#,##0;\(#,##0\)"/>
    <numFmt numFmtId="192" formatCode="#,##0;[Red]\(#,##0\)"/>
    <numFmt numFmtId="193" formatCode="_-* #,##0_$_-;\-* #,##0_$_-;_-* &quot;-&quot;_$_-;_-@_-"/>
    <numFmt numFmtId="194" formatCode="_-&quot;$&quot;* #,##0_-;\-&quot;$&quot;* #,##0_-;_-&quot;$&quot;* &quot;-&quot;_-;_-@_-"/>
    <numFmt numFmtId="195" formatCode="_-&quot;$&quot;\ * #,##0.00_-;_-&quot;$&quot;\ * #,##0.00\-;_-&quot;$&quot;\ * &quot;-&quot;??_-;_-@_-"/>
    <numFmt numFmtId="196" formatCode="\$#,##0.00;\(\$#,##0.00\)"/>
    <numFmt numFmtId="197" formatCode="\$#,##0;\(\$#,##0\)"/>
    <numFmt numFmtId="198" formatCode="#,##0.0_);\(#,##0.0\)"/>
    <numFmt numFmtId="199" formatCode="&quot;?\t#,##0_);[Red]\(&quot;&quot;?&quot;\t#,##0\)"/>
    <numFmt numFmtId="200" formatCode="&quot;$&quot;#,##0_);[Red]\(&quot;$&quot;#,##0\)"/>
    <numFmt numFmtId="201" formatCode="_-* #,##0&quot;$&quot;_-;\-* #,##0&quot;$&quot;_-;_-* &quot;-&quot;&quot;$&quot;_-;_-@_-"/>
    <numFmt numFmtId="202" formatCode="&quot;$&quot;#,##0.00_);[Red]\(&quot;$&quot;#,##0.00\)"/>
    <numFmt numFmtId="203" formatCode="_-* #,##0\ _k_r_-;\-* #,##0\ _k_r_-;_-* &quot;-&quot;\ _k_r_-;_-@_-"/>
    <numFmt numFmtId="204" formatCode="_-* #,##0.00\ _k_r_-;\-* #,##0.00\ _k_r_-;_-* &quot;-&quot;??\ _k_r_-;_-@_-"/>
    <numFmt numFmtId="205" formatCode="&quot;綅&quot;\t#,##0_);[Red]\(&quot;綅&quot;\t#,##0\)"/>
    <numFmt numFmtId="206" formatCode="_-* #,##0.00&quot;$&quot;_-;\-* #,##0.00&quot;$&quot;_-;_-* &quot;-&quot;??&quot;$&quot;_-;_-@_-"/>
    <numFmt numFmtId="207" formatCode="_(&quot;$&quot;* #,##0_);_(&quot;$&quot;* \(#,##0\);_(&quot;$&quot;* &quot;-&quot;_);_(@_)"/>
    <numFmt numFmtId="208" formatCode="_-* #,##0.00_$_-;\-* #,##0.00_$_-;_-* &quot;-&quot;??_$_-;_-@_-"/>
    <numFmt numFmtId="209" formatCode="_-&quot;$&quot;* #,##0.00_-;\-&quot;$&quot;* #,##0.00_-;_-&quot;$&quot;* &quot;-&quot;??_-;_-@_-"/>
    <numFmt numFmtId="210" formatCode="0.0"/>
    <numFmt numFmtId="211" formatCode="#,##0_ "/>
    <numFmt numFmtId="212" formatCode="0.00_ "/>
    <numFmt numFmtId="213" formatCode="0_ "/>
    <numFmt numFmtId="214" formatCode="#,##0_);[Red]\(#,##0\)"/>
    <numFmt numFmtId="215" formatCode="#,##0.00_ "/>
    <numFmt numFmtId="216" formatCode="#,##0.00_);[Red]\(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_ "/>
    <numFmt numFmtId="222" formatCode="&quot;是&quot;;&quot;是&quot;;&quot;否&quot;"/>
    <numFmt numFmtId="223" formatCode="&quot;真&quot;;&quot;真&quot;;&quot;假&quot;"/>
    <numFmt numFmtId="224" formatCode="&quot;开&quot;;&quot;开&quot;;&quot;关&quot;"/>
    <numFmt numFmtId="225" formatCode="0.0_ "/>
    <numFmt numFmtId="226" formatCode="#,##0.0;[Red]\-#,##0.0"/>
    <numFmt numFmtId="227" formatCode="0.000000_ "/>
    <numFmt numFmtId="228" formatCode="0.00000_ "/>
    <numFmt numFmtId="229" formatCode="0.0000_ "/>
    <numFmt numFmtId="230" formatCode="0.000_ "/>
    <numFmt numFmtId="231" formatCode="0.000000000_ "/>
    <numFmt numFmtId="232" formatCode="0.00000000_ "/>
    <numFmt numFmtId="233" formatCode="0.0000000_ "/>
    <numFmt numFmtId="234" formatCode="#,##0.000_ "/>
    <numFmt numFmtId="235" formatCode="#,##0.0000_ "/>
    <numFmt numFmtId="236" formatCode="#,##0_ ;[Red]\-#,##0\ "/>
    <numFmt numFmtId="237" formatCode="000000"/>
    <numFmt numFmtId="238" formatCode="_ * #,##0_ ;_ * \-#,##0_ ;_ * &quot;-&quot;??_ ;_ @_ "/>
  </numFmts>
  <fonts count="9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b/>
      <sz val="20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20"/>
      <name val="Arial"/>
      <family val="2"/>
    </font>
    <font>
      <b/>
      <sz val="10"/>
      <name val="Times New Roman"/>
      <family val="1"/>
    </font>
    <font>
      <b/>
      <sz val="16"/>
      <name val="黑体"/>
      <family val="0"/>
    </font>
    <font>
      <b/>
      <sz val="10"/>
      <color indexed="8"/>
      <name val="Arial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>
      <alignment/>
      <protection locked="0"/>
    </xf>
    <xf numFmtId="0" fontId="9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9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15" fillId="0" borderId="0">
      <alignment/>
      <protection/>
    </xf>
    <xf numFmtId="188" fontId="16" fillId="0" borderId="1" applyAlignment="0" applyProtection="0"/>
    <xf numFmtId="190" fontId="4" fillId="0" borderId="0" applyFill="0" applyBorder="0" applyAlignment="0">
      <protection/>
    </xf>
    <xf numFmtId="0" fontId="17" fillId="20" borderId="2" applyNumberFormat="0" applyAlignment="0" applyProtection="0"/>
    <xf numFmtId="0" fontId="18" fillId="21" borderId="3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19" fillId="0" borderId="0">
      <alignment/>
      <protection/>
    </xf>
    <xf numFmtId="43" fontId="0" fillId="0" borderId="0" applyFont="0" applyFill="0" applyBorder="0" applyAlignment="0" applyProtection="0"/>
    <xf numFmtId="192" fontId="3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19" fillId="0" borderId="0">
      <alignment/>
      <protection/>
    </xf>
    <xf numFmtId="0" fontId="20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19" fillId="0" borderId="0">
      <alignment/>
      <protection/>
    </xf>
    <xf numFmtId="0" fontId="21" fillId="0" borderId="0" applyNumberFormat="0" applyFill="0" applyBorder="0" applyAlignment="0" applyProtection="0"/>
    <xf numFmtId="2" fontId="20" fillId="0" borderId="0" applyProtection="0">
      <alignment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24" fillId="19" borderId="9" applyNumberFormat="0" applyBorder="0" applyAlignment="0" applyProtection="0"/>
    <xf numFmtId="198" fontId="32" fillId="25" borderId="0">
      <alignment/>
      <protection/>
    </xf>
    <xf numFmtId="0" fontId="33" fillId="0" borderId="10" applyNumberFormat="0" applyFill="0" applyAlignment="0" applyProtection="0"/>
    <xf numFmtId="198" fontId="34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35" fillId="27" borderId="0" applyNumberFormat="0" applyBorder="0" applyAlignment="0" applyProtection="0"/>
    <xf numFmtId="0" fontId="19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185" fontId="38" fillId="0" borderId="0">
      <alignment/>
      <protection/>
    </xf>
    <xf numFmtId="0" fontId="6" fillId="0" borderId="0">
      <alignment/>
      <protection/>
    </xf>
    <xf numFmtId="0" fontId="0" fillId="19" borderId="11" applyNumberFormat="0" applyFont="0" applyAlignment="0" applyProtection="0"/>
    <xf numFmtId="0" fontId="39" fillId="20" borderId="12" applyNumberFormat="0" applyAlignment="0" applyProtection="0"/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0" fillId="0" borderId="0">
      <alignment/>
      <protection/>
    </xf>
    <xf numFmtId="0" fontId="16" fillId="0" borderId="0" applyNumberFormat="0" applyFill="0" applyBorder="0" applyAlignment="0" applyProtection="0"/>
    <xf numFmtId="0" fontId="41" fillId="29" borderId="14">
      <alignment/>
      <protection locked="0"/>
    </xf>
    <xf numFmtId="0" fontId="42" fillId="0" borderId="0">
      <alignment/>
      <protection/>
    </xf>
    <xf numFmtId="0" fontId="41" fillId="29" borderId="14">
      <alignment/>
      <protection locked="0"/>
    </xf>
    <xf numFmtId="0" fontId="41" fillId="29" borderId="14">
      <alignment/>
      <protection locked="0"/>
    </xf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" fillId="0" borderId="16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4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4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17" applyNumberFormat="0" applyFill="0" applyProtection="0">
      <alignment horizontal="center"/>
    </xf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6" fillId="5" borderId="0" applyNumberFormat="0" applyBorder="0" applyAlignment="0" applyProtection="0"/>
    <xf numFmtId="0" fontId="55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5" fillId="3" borderId="0" applyNumberFormat="0" applyBorder="0" applyAlignment="0" applyProtection="0"/>
    <xf numFmtId="0" fontId="14" fillId="5" borderId="0" applyNumberFormat="0" applyBorder="0" applyAlignment="0" applyProtection="0"/>
    <xf numFmtId="0" fontId="57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4" fillId="5" borderId="0" applyNumberFormat="0" applyBorder="0" applyAlignment="0" applyProtection="0"/>
    <xf numFmtId="0" fontId="5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1" fillId="4" borderId="0" applyNumberFormat="0" applyBorder="0" applyAlignment="0" applyProtection="0"/>
    <xf numFmtId="0" fontId="23" fillId="6" borderId="0" applyNumberFormat="0" applyBorder="0" applyAlignment="0" applyProtection="0"/>
    <xf numFmtId="0" fontId="64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66" fillId="0" borderId="15" applyNumberFormat="0" applyFill="0" applyAlignment="0" applyProtection="0"/>
    <xf numFmtId="0" fontId="44" fillId="0" borderId="15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7" fillId="20" borderId="2" applyNumberFormat="0" applyAlignment="0" applyProtection="0"/>
    <xf numFmtId="0" fontId="67" fillId="20" borderId="2" applyNumberFormat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0" fontId="68" fillId="21" borderId="3" applyNumberFormat="0" applyAlignment="0" applyProtection="0"/>
    <xf numFmtId="0" fontId="18" fillId="21" borderId="3" applyNumberFormat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17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71" fillId="0" borderId="10" applyNumberFormat="0" applyFill="0" applyAlignment="0" applyProtection="0"/>
    <xf numFmtId="0" fontId="33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>
      <alignment/>
      <protection/>
    </xf>
    <xf numFmtId="19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9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0">
      <alignment/>
      <protection/>
    </xf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186" fontId="3" fillId="0" borderId="17" applyFill="0" applyProtection="0">
      <alignment horizontal="right"/>
    </xf>
    <xf numFmtId="0" fontId="3" fillId="0" borderId="16" applyNumberFormat="0" applyFill="0" applyProtection="0">
      <alignment horizontal="left"/>
    </xf>
    <xf numFmtId="0" fontId="35" fillId="27" borderId="0" applyNumberFormat="0" applyBorder="0" applyAlignment="0" applyProtection="0"/>
    <xf numFmtId="0" fontId="75" fillId="27" borderId="0" applyNumberFormat="0" applyBorder="0" applyAlignment="0" applyProtection="0"/>
    <xf numFmtId="0" fontId="35" fillId="27" borderId="0" applyNumberFormat="0" applyBorder="0" applyAlignment="0" applyProtection="0"/>
    <xf numFmtId="0" fontId="39" fillId="20" borderId="12" applyNumberFormat="0" applyAlignment="0" applyProtection="0"/>
    <xf numFmtId="0" fontId="76" fillId="20" borderId="12" applyNumberFormat="0" applyAlignment="0" applyProtection="0"/>
    <xf numFmtId="0" fontId="39" fillId="20" borderId="12" applyNumberFormat="0" applyAlignment="0" applyProtection="0"/>
    <xf numFmtId="0" fontId="31" fillId="7" borderId="2" applyNumberFormat="0" applyAlignment="0" applyProtection="0"/>
    <xf numFmtId="0" fontId="77" fillId="7" borderId="2" applyNumberFormat="0" applyAlignment="0" applyProtection="0"/>
    <xf numFmtId="0" fontId="31" fillId="7" borderId="2" applyNumberFormat="0" applyAlignment="0" applyProtection="0"/>
    <xf numFmtId="1" fontId="3" fillId="0" borderId="17" applyFill="0" applyProtection="0">
      <alignment horizontal="center"/>
    </xf>
    <xf numFmtId="1" fontId="78" fillId="0" borderId="9">
      <alignment vertical="center"/>
      <protection locked="0"/>
    </xf>
    <xf numFmtId="0" fontId="79" fillId="0" borderId="0">
      <alignment/>
      <protection/>
    </xf>
    <xf numFmtId="210" fontId="78" fillId="0" borderId="9">
      <alignment vertical="center"/>
      <protection locked="0"/>
    </xf>
    <xf numFmtId="0" fontId="6" fillId="0" borderId="0">
      <alignment/>
      <protection/>
    </xf>
    <xf numFmtId="0" fontId="80" fillId="0" borderId="0">
      <alignment/>
      <protection/>
    </xf>
    <xf numFmtId="0" fontId="65" fillId="0" borderId="0" applyNumberFormat="0" applyFill="0" applyBorder="0" applyAlignment="0" applyProtection="0"/>
    <xf numFmtId="0" fontId="8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7">
    <xf numFmtId="0" fontId="0" fillId="0" borderId="0" xfId="0" applyAlignment="1">
      <alignment/>
    </xf>
    <xf numFmtId="0" fontId="0" fillId="0" borderId="0" xfId="376" applyFont="1">
      <alignment/>
      <protection/>
    </xf>
    <xf numFmtId="0" fontId="0" fillId="0" borderId="0" xfId="376" applyFont="1" applyAlignment="1">
      <alignment horizontal="right"/>
      <protection/>
    </xf>
    <xf numFmtId="0" fontId="86" fillId="0" borderId="9" xfId="376" applyFont="1" applyBorder="1" applyAlignment="1">
      <alignment horizontal="left"/>
      <protection/>
    </xf>
    <xf numFmtId="211" fontId="78" fillId="0" borderId="9" xfId="376" applyNumberFormat="1" applyFont="1" applyFill="1" applyBorder="1" applyAlignment="1">
      <alignment horizontal="right" vertical="center" wrapText="1" readingOrder="1"/>
      <protection/>
    </xf>
    <xf numFmtId="2" fontId="78" fillId="0" borderId="9" xfId="376" applyNumberFormat="1" applyFont="1" applyFill="1" applyBorder="1" applyProtection="1">
      <alignment/>
      <protection locked="0"/>
    </xf>
    <xf numFmtId="2" fontId="78" fillId="0" borderId="9" xfId="376" applyNumberFormat="1" applyFont="1" applyBorder="1" applyProtection="1">
      <alignment/>
      <protection locked="0"/>
    </xf>
    <xf numFmtId="1" fontId="86" fillId="33" borderId="9" xfId="376" applyNumberFormat="1" applyFont="1" applyFill="1" applyBorder="1">
      <alignment/>
      <protection/>
    </xf>
    <xf numFmtId="0" fontId="78" fillId="0" borderId="9" xfId="376" applyFont="1" applyBorder="1">
      <alignment/>
      <protection/>
    </xf>
    <xf numFmtId="211" fontId="78" fillId="0" borderId="9" xfId="530" applyNumberFormat="1" applyFont="1" applyFill="1" applyBorder="1" applyAlignment="1">
      <alignment horizontal="right" vertical="center" wrapText="1" readingOrder="1"/>
    </xf>
    <xf numFmtId="1" fontId="78" fillId="0" borderId="9" xfId="376" applyNumberFormat="1" applyFont="1" applyBorder="1">
      <alignment/>
      <protection/>
    </xf>
    <xf numFmtId="211" fontId="0" fillId="0" borderId="9" xfId="376" applyNumberFormat="1" applyFont="1" applyFill="1" applyBorder="1" applyAlignment="1">
      <alignment horizontal="right" vertical="center" wrapText="1" readingOrder="1"/>
      <protection/>
    </xf>
    <xf numFmtId="1" fontId="86" fillId="0" borderId="9" xfId="376" applyNumberFormat="1" applyFont="1" applyBorder="1">
      <alignment/>
      <protection/>
    </xf>
    <xf numFmtId="0" fontId="0" fillId="0" borderId="0" xfId="377" applyFont="1">
      <alignment/>
      <protection/>
    </xf>
    <xf numFmtId="0" fontId="0" fillId="0" borderId="0" xfId="377" applyFont="1" applyAlignment="1">
      <alignment horizontal="right"/>
      <protection/>
    </xf>
    <xf numFmtId="0" fontId="78" fillId="0" borderId="0" xfId="377" applyFont="1">
      <alignment/>
      <protection/>
    </xf>
    <xf numFmtId="0" fontId="85" fillId="0" borderId="9" xfId="377" applyFont="1" applyBorder="1" applyAlignment="1">
      <alignment horizontal="center" vertical="center" wrapText="1"/>
      <protection/>
    </xf>
    <xf numFmtId="0" fontId="85" fillId="0" borderId="18" xfId="377" applyFont="1" applyBorder="1" applyAlignment="1">
      <alignment horizontal="center" vertical="center" wrapText="1"/>
      <protection/>
    </xf>
    <xf numFmtId="0" fontId="86" fillId="0" borderId="9" xfId="377" applyFont="1" applyBorder="1" applyAlignment="1">
      <alignment horizontal="left" vertical="center"/>
      <protection/>
    </xf>
    <xf numFmtId="211" fontId="78" fillId="0" borderId="9" xfId="377" applyNumberFormat="1" applyFont="1" applyBorder="1" applyAlignment="1">
      <alignment horizontal="right" vertical="center" wrapText="1" readingOrder="1"/>
      <protection/>
    </xf>
    <xf numFmtId="2" fontId="78" fillId="0" borderId="9" xfId="377" applyNumberFormat="1" applyFont="1" applyBorder="1" applyProtection="1">
      <alignment/>
      <protection locked="0"/>
    </xf>
    <xf numFmtId="212" fontId="0" fillId="0" borderId="0" xfId="377" applyNumberFormat="1" applyFont="1">
      <alignment/>
      <protection/>
    </xf>
    <xf numFmtId="0" fontId="78" fillId="0" borderId="9" xfId="379" applyFont="1" applyBorder="1">
      <alignment vertical="center"/>
      <protection/>
    </xf>
    <xf numFmtId="211" fontId="78" fillId="0" borderId="9" xfId="530" applyNumberFormat="1" applyFont="1" applyBorder="1" applyAlignment="1">
      <alignment horizontal="right" vertical="center" wrapText="1" readingOrder="1"/>
    </xf>
    <xf numFmtId="0" fontId="78" fillId="0" borderId="9" xfId="379" applyFont="1" applyFill="1" applyBorder="1" applyAlignment="1">
      <alignment horizontal="left" vertical="center" wrapText="1"/>
      <protection/>
    </xf>
    <xf numFmtId="211" fontId="0" fillId="0" borderId="9" xfId="377" applyNumberFormat="1" applyFont="1" applyFill="1" applyBorder="1" applyAlignment="1">
      <alignment horizontal="right" vertical="center" wrapText="1" readingOrder="1"/>
      <protection/>
    </xf>
    <xf numFmtId="0" fontId="78" fillId="0" borderId="9" xfId="379" applyFont="1" applyFill="1" applyBorder="1" applyAlignment="1">
      <alignment horizontal="left" vertical="center" wrapText="1" readingOrder="1"/>
      <protection/>
    </xf>
    <xf numFmtId="0" fontId="85" fillId="0" borderId="0" xfId="377" applyFont="1">
      <alignment/>
      <protection/>
    </xf>
    <xf numFmtId="0" fontId="19" fillId="0" borderId="0" xfId="377" applyFont="1">
      <alignment/>
      <protection/>
    </xf>
    <xf numFmtId="0" fontId="85" fillId="0" borderId="0" xfId="377" applyFont="1" applyAlignment="1">
      <alignment horizontal="right"/>
      <protection/>
    </xf>
    <xf numFmtId="0" fontId="85" fillId="0" borderId="18" xfId="377" applyFont="1" applyBorder="1" applyAlignment="1">
      <alignment horizontal="center" vertical="center" wrapText="1" readingOrder="1"/>
      <protection/>
    </xf>
    <xf numFmtId="0" fontId="2" fillId="0" borderId="0" xfId="377" applyFont="1">
      <alignment/>
      <protection/>
    </xf>
    <xf numFmtId="0" fontId="87" fillId="0" borderId="9" xfId="377" applyFont="1" applyBorder="1" applyAlignment="1">
      <alignment horizontal="left"/>
      <protection/>
    </xf>
    <xf numFmtId="211" fontId="78" fillId="0" borderId="18" xfId="377" applyNumberFormat="1" applyFont="1" applyBorder="1" applyAlignment="1">
      <alignment horizontal="right" vertical="center" wrapText="1" readingOrder="1"/>
      <protection/>
    </xf>
    <xf numFmtId="212" fontId="78" fillId="0" borderId="18" xfId="377" applyNumberFormat="1" applyFont="1" applyBorder="1" applyAlignment="1">
      <alignment horizontal="right" vertical="center" wrapText="1" readingOrder="1"/>
      <protection/>
    </xf>
    <xf numFmtId="212" fontId="78" fillId="0" borderId="9" xfId="377" applyNumberFormat="1" applyFont="1" applyBorder="1" applyAlignment="1">
      <alignment horizontal="right" vertical="center" wrapText="1" readingOrder="1"/>
      <protection/>
    </xf>
    <xf numFmtId="212" fontId="2" fillId="0" borderId="0" xfId="377" applyNumberFormat="1" applyFont="1">
      <alignment/>
      <protection/>
    </xf>
    <xf numFmtId="0" fontId="87" fillId="0" borderId="9" xfId="377" applyFont="1" applyBorder="1" applyAlignment="1">
      <alignment vertical="center"/>
      <protection/>
    </xf>
    <xf numFmtId="0" fontId="85" fillId="0" borderId="9" xfId="379" applyFont="1" applyFill="1" applyBorder="1" applyAlignment="1">
      <alignment horizontal="left" vertical="center" wrapText="1"/>
      <protection/>
    </xf>
    <xf numFmtId="212" fontId="19" fillId="0" borderId="0" xfId="377" applyNumberFormat="1" applyFont="1">
      <alignment/>
      <protection/>
    </xf>
    <xf numFmtId="0" fontId="85" fillId="0" borderId="9" xfId="377" applyFont="1" applyBorder="1" applyAlignment="1">
      <alignment vertical="center"/>
      <protection/>
    </xf>
    <xf numFmtId="1" fontId="85" fillId="0" borderId="9" xfId="377" applyNumberFormat="1" applyFont="1" applyBorder="1" applyAlignment="1">
      <alignment vertical="center"/>
      <protection/>
    </xf>
    <xf numFmtId="49" fontId="85" fillId="0" borderId="9" xfId="377" applyNumberFormat="1" applyFont="1" applyBorder="1" applyAlignment="1">
      <alignment vertical="center"/>
      <protection/>
    </xf>
    <xf numFmtId="0" fontId="85" fillId="0" borderId="9" xfId="379" applyFont="1" applyFill="1" applyBorder="1" applyAlignment="1">
      <alignment horizontal="left" vertical="center"/>
      <protection/>
    </xf>
    <xf numFmtId="0" fontId="85" fillId="0" borderId="9" xfId="377" applyFont="1" applyBorder="1">
      <alignment/>
      <protection/>
    </xf>
    <xf numFmtId="0" fontId="85" fillId="0" borderId="19" xfId="379" applyFont="1" applyFill="1" applyBorder="1" applyAlignment="1">
      <alignment horizontal="left" vertical="center"/>
      <protection/>
    </xf>
    <xf numFmtId="0" fontId="85" fillId="0" borderId="19" xfId="379" applyFont="1" applyFill="1" applyBorder="1" applyAlignment="1">
      <alignment horizontal="left" vertical="center" wrapText="1"/>
      <protection/>
    </xf>
    <xf numFmtId="49" fontId="87" fillId="0" borderId="9" xfId="377" applyNumberFormat="1" applyFont="1" applyBorder="1" applyAlignment="1">
      <alignment vertical="center"/>
      <protection/>
    </xf>
    <xf numFmtId="0" fontId="87" fillId="0" borderId="9" xfId="377" applyFont="1" applyBorder="1">
      <alignment/>
      <protection/>
    </xf>
    <xf numFmtId="211" fontId="78" fillId="0" borderId="9" xfId="377" applyNumberFormat="1" applyFont="1" applyFill="1" applyBorder="1" applyAlignment="1">
      <alignment horizontal="right" vertical="center" wrapText="1" readingOrder="1"/>
      <protection/>
    </xf>
    <xf numFmtId="0" fontId="87" fillId="0" borderId="9" xfId="379" applyNumberFormat="1" applyFont="1" applyFill="1" applyBorder="1" applyAlignment="1" applyProtection="1">
      <alignment horizontal="left" vertical="center"/>
      <protection/>
    </xf>
    <xf numFmtId="3" fontId="87" fillId="0" borderId="9" xfId="379" applyNumberFormat="1" applyFont="1" applyFill="1" applyBorder="1" applyAlignment="1" applyProtection="1">
      <alignment horizontal="left" vertical="center"/>
      <protection/>
    </xf>
    <xf numFmtId="0" fontId="87" fillId="0" borderId="9" xfId="377" applyFont="1" applyBorder="1" applyAlignment="1">
      <alignment vertical="center" wrapText="1"/>
      <protection/>
    </xf>
    <xf numFmtId="0" fontId="87" fillId="0" borderId="9" xfId="377" applyFont="1" applyBorder="1" applyAlignment="1">
      <alignment horizontal="center" vertical="center" wrapText="1"/>
      <protection/>
    </xf>
    <xf numFmtId="0" fontId="85" fillId="0" borderId="1" xfId="377" applyFont="1" applyBorder="1" applyAlignment="1">
      <alignment horizontal="left" vertical="center" wrapText="1" readingOrder="1"/>
      <protection/>
    </xf>
    <xf numFmtId="0" fontId="0" fillId="0" borderId="0" xfId="382" applyFont="1" applyFill="1" applyAlignment="1">
      <alignment vertical="center"/>
      <protection/>
    </xf>
    <xf numFmtId="0" fontId="0" fillId="0" borderId="20" xfId="382" applyFont="1" applyFill="1" applyBorder="1" applyAlignment="1">
      <alignment vertical="center"/>
      <protection/>
    </xf>
    <xf numFmtId="3" fontId="85" fillId="0" borderId="9" xfId="382" applyNumberFormat="1" applyFont="1" applyFill="1" applyBorder="1" applyAlignment="1" applyProtection="1">
      <alignment vertical="center"/>
      <protection/>
    </xf>
    <xf numFmtId="211" fontId="78" fillId="0" borderId="9" xfId="380" applyNumberFormat="1" applyFont="1" applyFill="1" applyBorder="1" applyAlignment="1">
      <alignment vertical="center"/>
      <protection/>
    </xf>
    <xf numFmtId="211" fontId="78" fillId="0" borderId="9" xfId="383" applyNumberFormat="1" applyFont="1" applyFill="1" applyBorder="1" applyAlignment="1">
      <alignment vertical="center"/>
      <protection/>
    </xf>
    <xf numFmtId="212" fontId="78" fillId="0" borderId="9" xfId="382" applyNumberFormat="1" applyFont="1" applyFill="1" applyBorder="1" applyAlignment="1">
      <alignment vertical="center"/>
      <protection/>
    </xf>
    <xf numFmtId="3" fontId="87" fillId="0" borderId="9" xfId="382" applyNumberFormat="1" applyFont="1" applyFill="1" applyBorder="1" applyAlignment="1" applyProtection="1">
      <alignment vertical="center"/>
      <protection/>
    </xf>
    <xf numFmtId="211" fontId="86" fillId="0" borderId="9" xfId="380" applyNumberFormat="1" applyFont="1" applyFill="1" applyBorder="1" applyAlignment="1">
      <alignment vertical="center"/>
      <protection/>
    </xf>
    <xf numFmtId="0" fontId="0" fillId="0" borderId="9" xfId="382" applyFont="1" applyFill="1" applyBorder="1" applyAlignment="1">
      <alignment vertical="center"/>
      <protection/>
    </xf>
    <xf numFmtId="3" fontId="85" fillId="0" borderId="9" xfId="380" applyNumberFormat="1" applyFont="1" applyBorder="1">
      <alignment vertical="center"/>
      <protection/>
    </xf>
    <xf numFmtId="211" fontId="78" fillId="0" borderId="19" xfId="380" applyNumberFormat="1" applyFont="1" applyBorder="1">
      <alignment vertical="center"/>
      <protection/>
    </xf>
    <xf numFmtId="3" fontId="85" fillId="0" borderId="16" xfId="380" applyNumberFormat="1" applyFont="1" applyBorder="1">
      <alignment vertical="center"/>
      <protection/>
    </xf>
    <xf numFmtId="211" fontId="78" fillId="0" borderId="17" xfId="380" applyNumberFormat="1" applyFont="1" applyBorder="1">
      <alignment vertical="center"/>
      <protection/>
    </xf>
    <xf numFmtId="0" fontId="85" fillId="0" borderId="9" xfId="382" applyFont="1" applyFill="1" applyBorder="1" applyAlignment="1">
      <alignment vertical="center"/>
      <protection/>
    </xf>
    <xf numFmtId="0" fontId="85" fillId="0" borderId="9" xfId="380" applyFont="1" applyBorder="1" applyAlignment="1">
      <alignment horizontal="left" vertical="center"/>
      <protection/>
    </xf>
    <xf numFmtId="0" fontId="85" fillId="0" borderId="9" xfId="382" applyFont="1" applyFill="1" applyBorder="1" applyAlignment="1">
      <alignment horizontal="left" vertical="center"/>
      <protection/>
    </xf>
    <xf numFmtId="0" fontId="78" fillId="0" borderId="9" xfId="380" applyFont="1" applyBorder="1" applyAlignment="1">
      <alignment horizontal="left" vertical="center"/>
      <protection/>
    </xf>
    <xf numFmtId="211" fontId="78" fillId="0" borderId="9" xfId="381" applyNumberFormat="1" applyFont="1" applyFill="1" applyBorder="1" applyAlignment="1">
      <alignment vertical="center"/>
      <protection/>
    </xf>
    <xf numFmtId="211" fontId="78" fillId="0" borderId="9" xfId="382" applyNumberFormat="1" applyFont="1" applyFill="1" applyBorder="1" applyAlignment="1">
      <alignment vertical="center"/>
      <protection/>
    </xf>
    <xf numFmtId="0" fontId="87" fillId="0" borderId="9" xfId="382" applyFont="1" applyFill="1" applyBorder="1" applyAlignment="1">
      <alignment horizontal="distributed" vertical="center"/>
      <protection/>
    </xf>
    <xf numFmtId="211" fontId="86" fillId="0" borderId="9" xfId="381" applyNumberFormat="1" applyFont="1" applyFill="1" applyBorder="1" applyAlignment="1">
      <alignment vertical="center"/>
      <protection/>
    </xf>
    <xf numFmtId="0" fontId="87" fillId="0" borderId="9" xfId="382" applyFont="1" applyFill="1" applyBorder="1" applyAlignment="1">
      <alignment vertical="center"/>
      <protection/>
    </xf>
    <xf numFmtId="0" fontId="90" fillId="0" borderId="9" xfId="15" applyNumberFormat="1" applyFont="1" applyFill="1" applyBorder="1" applyAlignment="1" applyProtection="1">
      <alignment horizontal="left" vertical="center" wrapText="1" indent="1"/>
      <protection/>
    </xf>
    <xf numFmtId="0" fontId="90" fillId="0" borderId="9" xfId="15" applyNumberFormat="1" applyFont="1" applyFill="1" applyBorder="1" applyAlignment="1" applyProtection="1">
      <alignment vertical="center" wrapText="1"/>
      <protection/>
    </xf>
    <xf numFmtId="0" fontId="90" fillId="0" borderId="9" xfId="15" applyNumberFormat="1" applyFont="1" applyFill="1" applyBorder="1" applyAlignment="1" applyProtection="1">
      <alignment horizontal="left" vertical="center" wrapText="1" indent="2"/>
      <protection/>
    </xf>
    <xf numFmtId="0" fontId="90" fillId="0" borderId="9" xfId="15" applyNumberFormat="1" applyFont="1" applyFill="1" applyBorder="1" applyAlignment="1" applyProtection="1">
      <alignment horizontal="left" vertical="center" wrapText="1"/>
      <protection/>
    </xf>
    <xf numFmtId="0" fontId="2" fillId="0" borderId="0" xfId="15" applyFill="1">
      <alignment/>
      <protection/>
    </xf>
    <xf numFmtId="0" fontId="85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87" fillId="0" borderId="18" xfId="15" applyFont="1" applyFill="1" applyBorder="1" applyAlignment="1">
      <alignment horizontal="center" vertical="center" wrapText="1"/>
      <protection/>
    </xf>
    <xf numFmtId="0" fontId="85" fillId="0" borderId="9" xfId="15" applyFont="1" applyFill="1" applyBorder="1" applyAlignment="1" applyProtection="1">
      <alignment shrinkToFit="1"/>
      <protection locked="0"/>
    </xf>
    <xf numFmtId="211" fontId="85" fillId="0" borderId="9" xfId="15" applyNumberFormat="1" applyFont="1" applyFill="1" applyBorder="1" applyProtection="1">
      <alignment/>
      <protection/>
    </xf>
    <xf numFmtId="215" fontId="85" fillId="0" borderId="9" xfId="15" applyNumberFormat="1" applyFont="1" applyFill="1" applyBorder="1" applyProtection="1">
      <alignment/>
      <protection/>
    </xf>
    <xf numFmtId="0" fontId="85" fillId="0" borderId="9" xfId="15" applyFont="1" applyFill="1" applyBorder="1" applyAlignment="1" applyProtection="1">
      <alignment horizontal="left" shrinkToFit="1"/>
      <protection locked="0"/>
    </xf>
    <xf numFmtId="211" fontId="85" fillId="0" borderId="9" xfId="530" applyNumberFormat="1" applyFont="1" applyFill="1" applyBorder="1" applyAlignment="1">
      <alignment/>
    </xf>
    <xf numFmtId="0" fontId="85" fillId="0" borderId="9" xfId="15" applyFont="1" applyFill="1" applyBorder="1" applyAlignment="1" applyProtection="1">
      <alignment horizontal="left" indent="1" shrinkToFit="1"/>
      <protection locked="0"/>
    </xf>
    <xf numFmtId="3" fontId="85" fillId="0" borderId="9" xfId="15" applyNumberFormat="1" applyFont="1" applyFill="1" applyBorder="1" applyAlignment="1" applyProtection="1">
      <alignment horizontal="left" vertical="center" indent="1"/>
      <protection/>
    </xf>
    <xf numFmtId="0" fontId="87" fillId="0" borderId="9" xfId="15" applyFont="1" applyFill="1" applyBorder="1" applyAlignment="1" applyProtection="1">
      <alignment horizontal="center" shrinkToFit="1"/>
      <protection locked="0"/>
    </xf>
    <xf numFmtId="211" fontId="87" fillId="0" borderId="9" xfId="15" applyNumberFormat="1" applyFont="1" applyFill="1" applyBorder="1" applyProtection="1">
      <alignment/>
      <protection locked="0"/>
    </xf>
    <xf numFmtId="211" fontId="87" fillId="0" borderId="9" xfId="15" applyNumberFormat="1" applyFont="1" applyFill="1" applyBorder="1" applyProtection="1">
      <alignment/>
      <protection/>
    </xf>
    <xf numFmtId="215" fontId="87" fillId="0" borderId="9" xfId="15" applyNumberFormat="1" applyFont="1" applyFill="1" applyBorder="1" applyProtection="1">
      <alignment/>
      <protection/>
    </xf>
    <xf numFmtId="0" fontId="0" fillId="0" borderId="9" xfId="15" applyFont="1" applyFill="1" applyBorder="1" applyAlignment="1">
      <alignment shrinkToFit="1"/>
      <protection/>
    </xf>
    <xf numFmtId="211" fontId="85" fillId="0" borderId="9" xfId="15" applyNumberFormat="1" applyFont="1" applyFill="1" applyBorder="1" applyProtection="1">
      <alignment/>
      <protection locked="0"/>
    </xf>
    <xf numFmtId="1" fontId="85" fillId="0" borderId="9" xfId="15" applyNumberFormat="1" applyFont="1" applyFill="1" applyBorder="1" applyAlignment="1" applyProtection="1">
      <alignment vertical="center" shrinkToFit="1"/>
      <protection locked="0"/>
    </xf>
    <xf numFmtId="0" fontId="85" fillId="0" borderId="9" xfId="15" applyNumberFormat="1" applyFont="1" applyFill="1" applyBorder="1" applyAlignment="1" applyProtection="1">
      <alignment horizontal="left" vertical="center"/>
      <protection locked="0"/>
    </xf>
    <xf numFmtId="3" fontId="85" fillId="0" borderId="9" xfId="15" applyNumberFormat="1" applyFont="1" applyFill="1" applyBorder="1" applyAlignment="1" applyProtection="1">
      <alignment horizontal="left" vertical="center"/>
      <protection/>
    </xf>
    <xf numFmtId="0" fontId="85" fillId="0" borderId="9" xfId="375" applyFont="1" applyFill="1" applyBorder="1" applyAlignment="1" applyProtection="1">
      <alignment shrinkToFit="1"/>
      <protection locked="0"/>
    </xf>
    <xf numFmtId="0" fontId="85" fillId="0" borderId="9" xfId="15" applyFont="1" applyFill="1" applyBorder="1" applyAlignment="1" applyProtection="1">
      <alignment horizontal="center" shrinkToFit="1"/>
      <protection locked="0"/>
    </xf>
    <xf numFmtId="0" fontId="85" fillId="0" borderId="0" xfId="15" applyFont="1" applyFill="1" applyBorder="1" applyAlignment="1" applyProtection="1">
      <alignment/>
      <protection locked="0"/>
    </xf>
    <xf numFmtId="0" fontId="2" fillId="0" borderId="0" xfId="15" applyFill="1" applyBorder="1">
      <alignment/>
      <protection/>
    </xf>
    <xf numFmtId="0" fontId="93" fillId="0" borderId="0" xfId="15" applyFont="1" applyFill="1" applyProtection="1">
      <alignment/>
      <protection locked="0"/>
    </xf>
    <xf numFmtId="0" fontId="85" fillId="0" borderId="0" xfId="15" applyFont="1" applyFill="1" applyProtection="1">
      <alignment/>
      <protection locked="0"/>
    </xf>
    <xf numFmtId="0" fontId="2" fillId="0" borderId="0" xfId="15" applyFill="1" applyProtection="1">
      <alignment/>
      <protection locked="0"/>
    </xf>
    <xf numFmtId="0" fontId="2" fillId="0" borderId="0" xfId="15" applyFill="1" applyBorder="1" applyProtection="1">
      <alignment/>
      <protection locked="0"/>
    </xf>
    <xf numFmtId="0" fontId="85" fillId="0" borderId="0" xfId="15" applyFont="1" applyFill="1" applyBorder="1" applyProtection="1">
      <alignment/>
      <protection locked="0"/>
    </xf>
    <xf numFmtId="0" fontId="87" fillId="0" borderId="9" xfId="15" applyFont="1" applyFill="1" applyBorder="1" applyAlignment="1" applyProtection="1">
      <alignment horizontal="center"/>
      <protection locked="0"/>
    </xf>
    <xf numFmtId="0" fontId="87" fillId="0" borderId="9" xfId="15" applyFont="1" applyFill="1" applyBorder="1" applyAlignment="1" applyProtection="1">
      <alignment horizontal="center" vertical="center" wrapText="1"/>
      <protection locked="0"/>
    </xf>
    <xf numFmtId="0" fontId="0" fillId="0" borderId="0" xfId="15" applyFont="1" applyFill="1" applyProtection="1">
      <alignment/>
      <protection locked="0"/>
    </xf>
    <xf numFmtId="0" fontId="85" fillId="0" borderId="9" xfId="15" applyFont="1" applyFill="1" applyBorder="1" applyProtection="1">
      <alignment/>
      <protection locked="0"/>
    </xf>
    <xf numFmtId="211" fontId="85" fillId="0" borderId="9" xfId="15" applyNumberFormat="1" applyFont="1" applyFill="1" applyBorder="1" applyAlignment="1" applyProtection="1">
      <alignment/>
      <protection/>
    </xf>
    <xf numFmtId="212" fontId="85" fillId="0" borderId="9" xfId="15" applyNumberFormat="1" applyFont="1" applyFill="1" applyBorder="1" applyProtection="1">
      <alignment/>
      <protection/>
    </xf>
    <xf numFmtId="0" fontId="85" fillId="0" borderId="9" xfId="15" applyFont="1" applyFill="1" applyBorder="1" applyAlignment="1" applyProtection="1">
      <alignment horizontal="left" indent="1"/>
      <protection locked="0"/>
    </xf>
    <xf numFmtId="214" fontId="85" fillId="0" borderId="9" xfId="15" applyNumberFormat="1" applyFont="1" applyFill="1" applyBorder="1" applyProtection="1">
      <alignment/>
      <protection/>
    </xf>
    <xf numFmtId="0" fontId="1" fillId="0" borderId="9" xfId="15" applyFont="1" applyFill="1" applyBorder="1" applyProtection="1">
      <alignment/>
      <protection locked="0"/>
    </xf>
    <xf numFmtId="215" fontId="85" fillId="0" borderId="9" xfId="15" applyNumberFormat="1" applyFont="1" applyFill="1" applyBorder="1" applyProtection="1">
      <alignment/>
      <protection locked="0"/>
    </xf>
    <xf numFmtId="211" fontId="85" fillId="0" borderId="9" xfId="15" applyNumberFormat="1" applyFont="1" applyFill="1" applyBorder="1" applyAlignment="1" applyProtection="1">
      <alignment/>
      <protection locked="0"/>
    </xf>
    <xf numFmtId="214" fontId="85" fillId="0" borderId="9" xfId="15" applyNumberFormat="1" applyFont="1" applyFill="1" applyBorder="1" applyProtection="1">
      <alignment/>
      <protection locked="0"/>
    </xf>
    <xf numFmtId="0" fontId="19" fillId="0" borderId="0" xfId="15" applyFont="1" applyFill="1" applyBorder="1" applyProtection="1">
      <alignment/>
      <protection locked="0"/>
    </xf>
    <xf numFmtId="0" fontId="85" fillId="0" borderId="9" xfId="15" applyFont="1" applyFill="1" applyBorder="1" applyAlignment="1" applyProtection="1">
      <alignment horizontal="left" vertical="center" indent="1"/>
      <protection locked="0"/>
    </xf>
    <xf numFmtId="0" fontId="19" fillId="0" borderId="9" xfId="15" applyFont="1" applyFill="1" applyBorder="1" applyProtection="1">
      <alignment/>
      <protection locked="0"/>
    </xf>
    <xf numFmtId="214" fontId="85" fillId="0" borderId="9" xfId="15" applyNumberFormat="1" applyFont="1" applyFill="1" applyBorder="1" applyAlignment="1" applyProtection="1">
      <alignment/>
      <protection/>
    </xf>
    <xf numFmtId="0" fontId="85" fillId="0" borderId="9" xfId="15" applyFont="1" applyFill="1" applyBorder="1" applyAlignment="1" applyProtection="1">
      <alignment horizontal="left" vertical="center" wrapText="1"/>
      <protection locked="0"/>
    </xf>
    <xf numFmtId="0" fontId="85" fillId="0" borderId="9" xfId="15" applyFont="1" applyFill="1" applyBorder="1" applyAlignment="1" applyProtection="1">
      <alignment horizontal="left" vertical="center"/>
      <protection locked="0"/>
    </xf>
    <xf numFmtId="1" fontId="85" fillId="0" borderId="9" xfId="15" applyNumberFormat="1" applyFont="1" applyFill="1" applyBorder="1" applyProtection="1">
      <alignment/>
      <protection locked="0"/>
    </xf>
    <xf numFmtId="1" fontId="85" fillId="0" borderId="9" xfId="15" applyNumberFormat="1" applyFont="1" applyFill="1" applyBorder="1" applyAlignment="1" applyProtection="1">
      <alignment horizontal="left" indent="1"/>
      <protection locked="0"/>
    </xf>
    <xf numFmtId="1" fontId="1" fillId="0" borderId="9" xfId="15" applyNumberFormat="1" applyFont="1" applyFill="1" applyBorder="1" applyAlignment="1" applyProtection="1">
      <alignment horizontal="left" indent="1"/>
      <protection locked="0"/>
    </xf>
    <xf numFmtId="0" fontId="85" fillId="0" borderId="9" xfId="15" applyNumberFormat="1" applyFont="1" applyFill="1" applyBorder="1" applyAlignment="1" applyProtection="1">
      <alignment horizontal="left" indent="1"/>
      <protection locked="0"/>
    </xf>
    <xf numFmtId="211" fontId="85" fillId="0" borderId="9" xfId="15" applyNumberFormat="1" applyFont="1" applyFill="1" applyBorder="1" applyAlignment="1" applyProtection="1">
      <alignment horizontal="distributed"/>
      <protection/>
    </xf>
    <xf numFmtId="0" fontId="2" fillId="0" borderId="0" xfId="15" applyFill="1" applyAlignment="1">
      <alignment vertical="center"/>
      <protection/>
    </xf>
    <xf numFmtId="0" fontId="85" fillId="0" borderId="0" xfId="15" applyFont="1" applyFill="1" applyAlignment="1">
      <alignment vertical="center"/>
      <protection/>
    </xf>
    <xf numFmtId="0" fontId="2" fillId="0" borderId="0" xfId="15" applyFill="1" applyAlignment="1">
      <alignment horizontal="center" vertical="center"/>
      <protection/>
    </xf>
    <xf numFmtId="3" fontId="85" fillId="0" borderId="9" xfId="15" applyNumberFormat="1" applyFont="1" applyFill="1" applyBorder="1" applyAlignment="1" applyProtection="1">
      <alignment vertical="center"/>
      <protection/>
    </xf>
    <xf numFmtId="236" fontId="85" fillId="0" borderId="9" xfId="15" applyNumberFormat="1" applyFont="1" applyFill="1" applyBorder="1" applyAlignment="1">
      <alignment vertical="center"/>
      <protection/>
    </xf>
    <xf numFmtId="0" fontId="85" fillId="0" borderId="9" xfId="15" applyFont="1" applyFill="1" applyBorder="1" applyAlignment="1">
      <alignment horizontal="left" vertical="center"/>
      <protection/>
    </xf>
    <xf numFmtId="0" fontId="85" fillId="0" borderId="9" xfId="15" applyFont="1" applyFill="1" applyBorder="1" applyAlignment="1">
      <alignment vertical="center"/>
      <protection/>
    </xf>
    <xf numFmtId="0" fontId="84" fillId="0" borderId="0" xfId="15" applyFont="1" applyFill="1" applyAlignment="1">
      <alignment vertical="center"/>
      <protection/>
    </xf>
    <xf numFmtId="0" fontId="90" fillId="0" borderId="9" xfId="15" applyFont="1" applyFill="1" applyBorder="1" applyAlignment="1">
      <alignment vertical="center"/>
      <protection/>
    </xf>
    <xf numFmtId="236" fontId="85" fillId="0" borderId="21" xfId="15" applyNumberFormat="1" applyFont="1" applyFill="1" applyBorder="1" applyAlignment="1" applyProtection="1">
      <alignment vertical="center"/>
      <protection/>
    </xf>
    <xf numFmtId="0" fontId="90" fillId="0" borderId="9" xfId="15" applyFont="1" applyFill="1" applyBorder="1" applyAlignment="1">
      <alignment horizontal="left" vertical="center"/>
      <protection/>
    </xf>
    <xf numFmtId="0" fontId="85" fillId="0" borderId="14" xfId="15" applyFont="1" applyFill="1" applyBorder="1" applyAlignment="1">
      <alignment horizontal="left" vertical="center"/>
      <protection/>
    </xf>
    <xf numFmtId="236" fontId="85" fillId="0" borderId="22" xfId="15" applyNumberFormat="1" applyFont="1" applyFill="1" applyBorder="1" applyAlignment="1">
      <alignment vertical="center"/>
      <protection/>
    </xf>
    <xf numFmtId="0" fontId="87" fillId="0" borderId="9" xfId="15" applyFont="1" applyFill="1" applyBorder="1" applyAlignment="1">
      <alignment vertical="center"/>
      <protection/>
    </xf>
    <xf numFmtId="0" fontId="87" fillId="0" borderId="9" xfId="15" applyFont="1" applyFill="1" applyBorder="1" applyAlignment="1">
      <alignment horizontal="center" vertical="center"/>
      <protection/>
    </xf>
    <xf numFmtId="0" fontId="91" fillId="0" borderId="9" xfId="15" applyNumberFormat="1" applyFont="1" applyFill="1" applyBorder="1" applyAlignment="1" applyProtection="1">
      <alignment horizontal="left" vertical="center" wrapText="1"/>
      <protection/>
    </xf>
    <xf numFmtId="0" fontId="96" fillId="0" borderId="9" xfId="15" applyNumberFormat="1" applyFont="1" applyFill="1" applyBorder="1" applyAlignment="1" applyProtection="1">
      <alignment horizontal="left" vertical="center" wrapText="1"/>
      <protection/>
    </xf>
    <xf numFmtId="236" fontId="85" fillId="0" borderId="9" xfId="15" applyNumberFormat="1" applyFont="1" applyFill="1" applyBorder="1" applyAlignment="1">
      <alignment horizontal="right" vertical="center"/>
      <protection/>
    </xf>
    <xf numFmtId="0" fontId="2" fillId="0" borderId="9" xfId="15" applyFill="1" applyBorder="1" applyAlignment="1">
      <alignment vertical="center"/>
      <protection/>
    </xf>
    <xf numFmtId="0" fontId="4" fillId="0" borderId="9" xfId="15" applyNumberFormat="1" applyFont="1" applyFill="1" applyBorder="1" applyAlignment="1" applyProtection="1">
      <alignment horizontal="left" vertical="center" wrapText="1"/>
      <protection/>
    </xf>
    <xf numFmtId="3" fontId="87" fillId="0" borderId="9" xfId="382" applyNumberFormat="1" applyFont="1" applyFill="1" applyBorder="1" applyAlignment="1" applyProtection="1">
      <alignment vertical="center" wrapText="1"/>
      <protection/>
    </xf>
    <xf numFmtId="3" fontId="87" fillId="0" borderId="9" xfId="382" applyNumberFormat="1" applyFont="1" applyFill="1" applyBorder="1" applyAlignment="1" applyProtection="1">
      <alignment horizontal="center" vertical="center" wrapText="1"/>
      <protection/>
    </xf>
    <xf numFmtId="0" fontId="87" fillId="0" borderId="16" xfId="15" applyFont="1" applyFill="1" applyBorder="1" applyAlignment="1">
      <alignment horizontal="center" vertical="center"/>
      <protection/>
    </xf>
    <xf numFmtId="0" fontId="87" fillId="0" borderId="9" xfId="15" applyFont="1" applyFill="1" applyBorder="1" applyAlignment="1">
      <alignment horizontal="distributed" vertical="center"/>
      <protection/>
    </xf>
    <xf numFmtId="0" fontId="90" fillId="0" borderId="9" xfId="15" applyNumberFormat="1" applyFont="1" applyFill="1" applyBorder="1" applyAlignment="1" applyProtection="1">
      <alignment wrapText="1"/>
      <protection/>
    </xf>
    <xf numFmtId="236" fontId="85" fillId="0" borderId="9" xfId="15" applyNumberFormat="1" applyFont="1" applyFill="1" applyBorder="1" applyAlignment="1">
      <alignment horizontal="right"/>
      <protection/>
    </xf>
    <xf numFmtId="211" fontId="85" fillId="0" borderId="9" xfId="15" applyNumberFormat="1" applyFont="1" applyFill="1" applyBorder="1" applyAlignment="1">
      <alignment vertical="center"/>
      <protection/>
    </xf>
    <xf numFmtId="0" fontId="83" fillId="0" borderId="0" xfId="376" applyFont="1" applyAlignment="1">
      <alignment horizontal="center"/>
      <protection/>
    </xf>
    <xf numFmtId="0" fontId="84" fillId="0" borderId="9" xfId="376" applyFont="1" applyBorder="1" applyAlignment="1">
      <alignment horizontal="center" vertical="center" wrapText="1"/>
      <protection/>
    </xf>
    <xf numFmtId="0" fontId="85" fillId="0" borderId="18" xfId="376" applyFont="1" applyBorder="1" applyAlignment="1">
      <alignment horizontal="center" vertical="center" wrapText="1"/>
      <protection/>
    </xf>
    <xf numFmtId="0" fontId="85" fillId="0" borderId="16" xfId="376" applyFont="1" applyBorder="1" applyAlignment="1">
      <alignment horizontal="center" vertical="center" wrapText="1"/>
      <protection/>
    </xf>
    <xf numFmtId="0" fontId="85" fillId="0" borderId="9" xfId="376" applyFont="1" applyBorder="1" applyAlignment="1">
      <alignment horizontal="center" vertical="center" wrapText="1"/>
      <protection/>
    </xf>
    <xf numFmtId="0" fontId="83" fillId="0" borderId="0" xfId="377" applyFont="1" applyAlignment="1">
      <alignment horizontal="center"/>
      <protection/>
    </xf>
    <xf numFmtId="0" fontId="84" fillId="0" borderId="18" xfId="377" applyFont="1" applyBorder="1" applyAlignment="1">
      <alignment horizontal="center" vertical="center"/>
      <protection/>
    </xf>
    <xf numFmtId="0" fontId="84" fillId="0" borderId="16" xfId="377" applyFont="1" applyBorder="1" applyAlignment="1">
      <alignment horizontal="center" vertical="center"/>
      <protection/>
    </xf>
    <xf numFmtId="0" fontId="85" fillId="0" borderId="9" xfId="377" applyFont="1" applyBorder="1" applyAlignment="1">
      <alignment horizontal="center" vertical="center" wrapText="1"/>
      <protection/>
    </xf>
    <xf numFmtId="0" fontId="85" fillId="0" borderId="18" xfId="377" applyFont="1" applyBorder="1" applyAlignment="1">
      <alignment horizontal="center" vertical="center" wrapText="1"/>
      <protection/>
    </xf>
    <xf numFmtId="0" fontId="85" fillId="0" borderId="16" xfId="377" applyFont="1" applyBorder="1" applyAlignment="1">
      <alignment horizontal="center" vertical="center" wrapText="1"/>
      <protection/>
    </xf>
    <xf numFmtId="0" fontId="83" fillId="0" borderId="0" xfId="377" applyFont="1" applyAlignment="1">
      <alignment horizontal="center" wrapText="1"/>
      <protection/>
    </xf>
    <xf numFmtId="0" fontId="84" fillId="0" borderId="22" xfId="382" applyFont="1" applyFill="1" applyBorder="1" applyAlignment="1">
      <alignment horizontal="center" vertical="center" wrapText="1"/>
      <protection/>
    </xf>
    <xf numFmtId="0" fontId="84" fillId="0" borderId="5" xfId="382" applyFont="1" applyFill="1" applyBorder="1" applyAlignment="1">
      <alignment horizontal="center" vertical="center" wrapText="1"/>
      <protection/>
    </xf>
    <xf numFmtId="0" fontId="84" fillId="0" borderId="19" xfId="382" applyFont="1" applyFill="1" applyBorder="1" applyAlignment="1">
      <alignment horizontal="center" vertical="center" wrapText="1"/>
      <protection/>
    </xf>
    <xf numFmtId="0" fontId="83" fillId="0" borderId="0" xfId="378" applyFont="1" applyFill="1" applyAlignment="1">
      <alignment horizontal="center" vertical="center"/>
      <protection/>
    </xf>
    <xf numFmtId="31" fontId="0" fillId="0" borderId="20" xfId="15" applyNumberFormat="1" applyFont="1" applyFill="1" applyBorder="1" applyAlignment="1">
      <alignment horizontal="center"/>
      <protection/>
    </xf>
    <xf numFmtId="0" fontId="89" fillId="0" borderId="0" xfId="15" applyFont="1" applyFill="1" applyAlignment="1" applyProtection="1">
      <alignment horizontal="center"/>
      <protection locked="0"/>
    </xf>
    <xf numFmtId="0" fontId="87" fillId="0" borderId="9" xfId="15" applyFont="1" applyFill="1" applyBorder="1" applyAlignment="1" applyProtection="1">
      <alignment horizontal="center" vertical="center"/>
      <protection locked="0"/>
    </xf>
    <xf numFmtId="0" fontId="94" fillId="0" borderId="9" xfId="15" applyFont="1" applyFill="1" applyBorder="1" applyAlignment="1" applyProtection="1">
      <alignment horizontal="center" vertical="center" wrapText="1"/>
      <protection locked="0"/>
    </xf>
    <xf numFmtId="0" fontId="87" fillId="0" borderId="9" xfId="15" applyFont="1" applyFill="1" applyBorder="1" applyAlignment="1" applyProtection="1">
      <alignment horizontal="center"/>
      <protection locked="0"/>
    </xf>
    <xf numFmtId="0" fontId="87" fillId="0" borderId="9" xfId="15" applyFont="1" applyFill="1" applyBorder="1" applyAlignment="1" applyProtection="1">
      <alignment horizontal="center" vertical="center" wrapText="1"/>
      <protection locked="0"/>
    </xf>
    <xf numFmtId="0" fontId="95" fillId="0" borderId="0" xfId="15" applyFont="1" applyFill="1" applyAlignment="1">
      <alignment horizontal="center" vertical="center"/>
      <protection/>
    </xf>
    <xf numFmtId="0" fontId="87" fillId="0" borderId="22" xfId="15" applyFont="1" applyFill="1" applyBorder="1" applyAlignment="1">
      <alignment horizontal="center" vertical="center"/>
      <protection/>
    </xf>
    <xf numFmtId="0" fontId="87" fillId="0" borderId="5" xfId="15" applyFont="1" applyFill="1" applyBorder="1" applyAlignment="1">
      <alignment horizontal="center" vertical="center"/>
      <protection/>
    </xf>
    <xf numFmtId="0" fontId="87" fillId="0" borderId="19" xfId="15" applyFont="1" applyFill="1" applyBorder="1" applyAlignment="1">
      <alignment horizontal="center" vertical="center"/>
      <protection/>
    </xf>
    <xf numFmtId="0" fontId="87" fillId="0" borderId="9" xfId="15" applyFont="1" applyFill="1" applyBorder="1" applyAlignment="1">
      <alignment horizontal="center" vertical="center"/>
      <protection/>
    </xf>
  </cellXfs>
  <cellStyles count="568">
    <cellStyle name="Normal" xfId="0"/>
    <cellStyle name="?鹎%U龡&amp;H?_x0008__x001C__x001C_?_x0007__x0001__x0001_" xfId="16"/>
    <cellStyle name="_20100326高清市院遂宁检察院1080P配置清单26日改" xfId="17"/>
    <cellStyle name="_Book1" xfId="18"/>
    <cellStyle name="_Book1_1" xfId="19"/>
    <cellStyle name="_Book1_2" xfId="20"/>
    <cellStyle name="_Book1_2014年社保基金预计执行数" xfId="21"/>
    <cellStyle name="_Book1_2014年社保基金预计执行数（全市分清市县）" xfId="22"/>
    <cellStyle name="_Book1_2014年社保基金预计执行数(修改)" xfId="23"/>
    <cellStyle name="_Book1_2015年人大报告附表1.5新" xfId="24"/>
    <cellStyle name="_Book1_3" xfId="25"/>
    <cellStyle name="_Book1_4" xfId="26"/>
    <cellStyle name="_Book1_Sheet1" xfId="27"/>
    <cellStyle name="_Book1_Sheet2" xfId="28"/>
    <cellStyle name="_ET_STYLE_NoName_00_" xfId="29"/>
    <cellStyle name="_ET_STYLE_NoName_00__Book1" xfId="30"/>
    <cellStyle name="_ET_STYLE_NoName_00__Book1_1" xfId="31"/>
    <cellStyle name="_ET_STYLE_NoName_00__Book1_1_县公司" xfId="32"/>
    <cellStyle name="_ET_STYLE_NoName_00__Book1_1_银行账户情况表_2010年12月" xfId="33"/>
    <cellStyle name="_ET_STYLE_NoName_00__Book1_2" xfId="34"/>
    <cellStyle name="_ET_STYLE_NoName_00__Book1_县公司" xfId="35"/>
    <cellStyle name="_ET_STYLE_NoName_00__Book1_银行账户情况表_2010年12月" xfId="36"/>
    <cellStyle name="_ET_STYLE_NoName_00__Sheet3" xfId="37"/>
    <cellStyle name="_ET_STYLE_NoName_00__建行" xfId="38"/>
    <cellStyle name="_ET_STYLE_NoName_00__县公司" xfId="39"/>
    <cellStyle name="_ET_STYLE_NoName_00__银行账户情况表_2010年12月" xfId="40"/>
    <cellStyle name="_ET_STYLE_NoName_00__云南水利电力有限公司" xfId="41"/>
    <cellStyle name="_Sheet1" xfId="42"/>
    <cellStyle name="_本部汇总" xfId="43"/>
    <cellStyle name="_南方电网" xfId="44"/>
    <cellStyle name="_弱电系统设备配置报价清单" xfId="45"/>
    <cellStyle name="0,0&#13;&#10;NA&#13;&#10;" xfId="46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强调文字颜色 1" xfId="53"/>
    <cellStyle name="20% - 强调文字颜色 1 2" xfId="54"/>
    <cellStyle name="20% - 强调文字颜色 1_1月3日表6政府性基金执行情况表" xfId="55"/>
    <cellStyle name="20% - 强调文字颜色 2" xfId="56"/>
    <cellStyle name="20% - 强调文字颜色 2 2" xfId="57"/>
    <cellStyle name="20% - 强调文字颜色 2_1月3日表6政府性基金执行情况表" xfId="58"/>
    <cellStyle name="20% - 强调文字颜色 3" xfId="59"/>
    <cellStyle name="20% - 强调文字颜色 3 2" xfId="60"/>
    <cellStyle name="20% - 强调文字颜色 3_1月3日表6政府性基金执行情况表" xfId="61"/>
    <cellStyle name="20% - 强调文字颜色 4" xfId="62"/>
    <cellStyle name="20% - 强调文字颜色 4 2" xfId="63"/>
    <cellStyle name="20% - 强调文字颜色 4_1月3日表6政府性基金执行情况表" xfId="64"/>
    <cellStyle name="20% - 强调文字颜色 5" xfId="65"/>
    <cellStyle name="20% - 强调文字颜色 5 2" xfId="66"/>
    <cellStyle name="20% - 强调文字颜色 5_1月3日表6政府性基金执行情况表" xfId="67"/>
    <cellStyle name="20% - 强调文字颜色 6" xfId="68"/>
    <cellStyle name="20% - 强调文字颜色 6 2" xfId="69"/>
    <cellStyle name="20% - 强调文字颜色 6_1月3日表6政府性基金执行情况表" xfId="70"/>
    <cellStyle name="40% - Accent1" xfId="71"/>
    <cellStyle name="40% - Accent2" xfId="72"/>
    <cellStyle name="40% - Accent3" xfId="73"/>
    <cellStyle name="40% - Accent4" xfId="74"/>
    <cellStyle name="40% - Accent5" xfId="75"/>
    <cellStyle name="40% - Accent6" xfId="76"/>
    <cellStyle name="40% - 强调文字颜色 1" xfId="77"/>
    <cellStyle name="40% - 强调文字颜色 1 2" xfId="78"/>
    <cellStyle name="40% - 强调文字颜色 1_1月3日表6政府性基金执行情况表" xfId="79"/>
    <cellStyle name="40% - 强调文字颜色 2" xfId="80"/>
    <cellStyle name="40% - 强调文字颜色 2 2" xfId="81"/>
    <cellStyle name="40% - 强调文字颜色 2_1月3日表6政府性基金执行情况表" xfId="82"/>
    <cellStyle name="40% - 强调文字颜色 3" xfId="83"/>
    <cellStyle name="40% - 强调文字颜色 3 2" xfId="84"/>
    <cellStyle name="40% - 强调文字颜色 3_1月3日表6政府性基金执行情况表" xfId="85"/>
    <cellStyle name="40% - 强调文字颜色 4" xfId="86"/>
    <cellStyle name="40% - 强调文字颜色 4 2" xfId="87"/>
    <cellStyle name="40% - 强调文字颜色 4_1月3日表6政府性基金执行情况表" xfId="88"/>
    <cellStyle name="40% - 强调文字颜色 5" xfId="89"/>
    <cellStyle name="40% - 强调文字颜色 5 2" xfId="90"/>
    <cellStyle name="40% - 强调文字颜色 5_1月3日表6政府性基金执行情况表" xfId="91"/>
    <cellStyle name="40% - 强调文字颜色 6" xfId="92"/>
    <cellStyle name="40% - 强调文字颜色 6 2" xfId="93"/>
    <cellStyle name="40% - 强调文字颜色 6_1月3日表6政府性基金执行情况表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60% - 强调文字颜色 1" xfId="101"/>
    <cellStyle name="60% - 强调文字颜色 1 2" xfId="102"/>
    <cellStyle name="60% - 强调文字颜色 1_1月3日表6政府性基金执行情况表" xfId="103"/>
    <cellStyle name="60% - 强调文字颜色 2" xfId="104"/>
    <cellStyle name="60% - 强调文字颜色 2 2" xfId="105"/>
    <cellStyle name="60% - 强调文字颜色 2_1月3日表6政府性基金执行情况表" xfId="106"/>
    <cellStyle name="60% - 强调文字颜色 3" xfId="107"/>
    <cellStyle name="60% - 强调文字颜色 3 2" xfId="108"/>
    <cellStyle name="60% - 强调文字颜色 3_1月3日表6政府性基金执行情况表" xfId="109"/>
    <cellStyle name="60% - 强调文字颜色 4" xfId="110"/>
    <cellStyle name="60% - 强调文字颜色 4 2" xfId="111"/>
    <cellStyle name="60% - 强调文字颜色 4_1月3日表6政府性基金执行情况表" xfId="112"/>
    <cellStyle name="60% - 强调文字颜色 5" xfId="113"/>
    <cellStyle name="60% - 强调文字颜色 5 2" xfId="114"/>
    <cellStyle name="60% - 强调文字颜色 5_1月3日表6政府性基金执行情况表" xfId="115"/>
    <cellStyle name="60% - 强调文字颜色 6" xfId="116"/>
    <cellStyle name="60% - 强调文字颜色 6 2" xfId="117"/>
    <cellStyle name="60% - 强调文字颜色 6_1月3日表6政府性基金执行情况表" xfId="118"/>
    <cellStyle name="6mal" xfId="119"/>
    <cellStyle name="Accent1" xfId="120"/>
    <cellStyle name="Accent1 - 20%" xfId="121"/>
    <cellStyle name="Accent1 - 40%" xfId="122"/>
    <cellStyle name="Accent1 - 60%" xfId="123"/>
    <cellStyle name="Accent1_Book1" xfId="124"/>
    <cellStyle name="Accent2" xfId="125"/>
    <cellStyle name="Accent2 - 20%" xfId="126"/>
    <cellStyle name="Accent2 - 40%" xfId="127"/>
    <cellStyle name="Accent2 - 60%" xfId="128"/>
    <cellStyle name="Accent2_Book1" xfId="129"/>
    <cellStyle name="Accent3" xfId="130"/>
    <cellStyle name="Accent3 - 20%" xfId="131"/>
    <cellStyle name="Accent3 - 40%" xfId="132"/>
    <cellStyle name="Accent3 - 60%" xfId="133"/>
    <cellStyle name="Accent3_Book1" xfId="134"/>
    <cellStyle name="Accent4" xfId="135"/>
    <cellStyle name="Accent4 - 20%" xfId="136"/>
    <cellStyle name="Accent4 - 40%" xfId="137"/>
    <cellStyle name="Accent4 - 60%" xfId="138"/>
    <cellStyle name="Accent4_Book1" xfId="139"/>
    <cellStyle name="Accent5" xfId="140"/>
    <cellStyle name="Accent5 - 20%" xfId="141"/>
    <cellStyle name="Accent5 - 40%" xfId="142"/>
    <cellStyle name="Accent5 - 60%" xfId="143"/>
    <cellStyle name="Accent5_Book1" xfId="144"/>
    <cellStyle name="Accent6" xfId="145"/>
    <cellStyle name="Accent6 - 20%" xfId="146"/>
    <cellStyle name="Accent6 - 40%" xfId="147"/>
    <cellStyle name="Accent6 - 60%" xfId="148"/>
    <cellStyle name="Accent6_Book1" xfId="149"/>
    <cellStyle name="args.style" xfId="150"/>
    <cellStyle name="Bad" xfId="151"/>
    <cellStyle name="Black" xfId="152"/>
    <cellStyle name="Border" xfId="153"/>
    <cellStyle name="Calc Currency (0)" xfId="154"/>
    <cellStyle name="Calculation" xfId="155"/>
    <cellStyle name="Check Cell" xfId="156"/>
    <cellStyle name="ColLevel_0" xfId="157"/>
    <cellStyle name="Comma [0]" xfId="158"/>
    <cellStyle name="comma zerodec" xfId="159"/>
    <cellStyle name="Comma_!!!GO" xfId="160"/>
    <cellStyle name="comma-d" xfId="161"/>
    <cellStyle name="Currency [0]" xfId="162"/>
    <cellStyle name="Currency_!!!GO" xfId="163"/>
    <cellStyle name="Currency1" xfId="164"/>
    <cellStyle name="Date" xfId="165"/>
    <cellStyle name="Dezimal [0]_laroux" xfId="166"/>
    <cellStyle name="Dezimal_laroux" xfId="167"/>
    <cellStyle name="Dollar (zero dec)" xfId="168"/>
    <cellStyle name="Explanatory Text" xfId="169"/>
    <cellStyle name="Fixed" xfId="170"/>
    <cellStyle name="Followed Hyperlink_AheadBehind.xls Chart 23" xfId="171"/>
    <cellStyle name="Good" xfId="172"/>
    <cellStyle name="Grey" xfId="173"/>
    <cellStyle name="Header1" xfId="174"/>
    <cellStyle name="Header2" xfId="175"/>
    <cellStyle name="Heading 1" xfId="176"/>
    <cellStyle name="Heading 2" xfId="177"/>
    <cellStyle name="Heading 3" xfId="178"/>
    <cellStyle name="Heading 4" xfId="179"/>
    <cellStyle name="HEADING1" xfId="180"/>
    <cellStyle name="HEADING2" xfId="181"/>
    <cellStyle name="Hyperlink_AheadBehind.xls Chart 23" xfId="182"/>
    <cellStyle name="Input" xfId="183"/>
    <cellStyle name="Input [yellow]" xfId="184"/>
    <cellStyle name="Input Cells" xfId="185"/>
    <cellStyle name="Linked Cell" xfId="186"/>
    <cellStyle name="Linked Cells" xfId="187"/>
    <cellStyle name="Millares [0]_96 Risk" xfId="188"/>
    <cellStyle name="Millares_96 Risk" xfId="189"/>
    <cellStyle name="Milliers [0]_!!!GO" xfId="190"/>
    <cellStyle name="Milliers_!!!GO" xfId="191"/>
    <cellStyle name="Moneda [0]_96 Risk" xfId="192"/>
    <cellStyle name="Moneda_96 Risk" xfId="193"/>
    <cellStyle name="Mon閠aire [0]_!!!GO" xfId="194"/>
    <cellStyle name="Mon閠aire_!!!GO" xfId="195"/>
    <cellStyle name="MS Sans Serif" xfId="196"/>
    <cellStyle name="Neutral" xfId="197"/>
    <cellStyle name="New Times Roman" xfId="198"/>
    <cellStyle name="no dec" xfId="199"/>
    <cellStyle name="Non défini" xfId="200"/>
    <cellStyle name="Norma,_laroux_4_营业在建 (2)_E21" xfId="201"/>
    <cellStyle name="Normal - Style1" xfId="202"/>
    <cellStyle name="Normal_!!!GO" xfId="203"/>
    <cellStyle name="Note" xfId="204"/>
    <cellStyle name="Output" xfId="205"/>
    <cellStyle name="per.style" xfId="206"/>
    <cellStyle name="Percent [2]" xfId="207"/>
    <cellStyle name="Percent_!!!GO" xfId="208"/>
    <cellStyle name="Pourcentage_pldt" xfId="209"/>
    <cellStyle name="PSChar" xfId="210"/>
    <cellStyle name="PSDate" xfId="211"/>
    <cellStyle name="PSDec" xfId="212"/>
    <cellStyle name="PSHeading" xfId="213"/>
    <cellStyle name="PSInt" xfId="214"/>
    <cellStyle name="PSSpacer" xfId="215"/>
    <cellStyle name="Red" xfId="216"/>
    <cellStyle name="RowLevel_0" xfId="217"/>
    <cellStyle name="sstot" xfId="218"/>
    <cellStyle name="Standard_AREAS" xfId="219"/>
    <cellStyle name="t" xfId="220"/>
    <cellStyle name="t_HVAC Equipment (3)" xfId="221"/>
    <cellStyle name="Title" xfId="222"/>
    <cellStyle name="Total" xfId="223"/>
    <cellStyle name="Tusental (0)_pldt" xfId="224"/>
    <cellStyle name="Tusental_pldt" xfId="225"/>
    <cellStyle name="Valuta (0)_pldt" xfId="226"/>
    <cellStyle name="Valuta_pldt" xfId="227"/>
    <cellStyle name="Warning Text" xfId="228"/>
    <cellStyle name="Percent" xfId="229"/>
    <cellStyle name="百分比 2" xfId="230"/>
    <cellStyle name="百分比 3" xfId="231"/>
    <cellStyle name="百分比 4" xfId="232"/>
    <cellStyle name="捠壿 [0.00]_Region Orders (2)" xfId="233"/>
    <cellStyle name="捠壿_Region Orders (2)" xfId="234"/>
    <cellStyle name="编号" xfId="235"/>
    <cellStyle name="标题" xfId="236"/>
    <cellStyle name="标题 1" xfId="237"/>
    <cellStyle name="标题 1 2" xfId="238"/>
    <cellStyle name="标题 1_Book1" xfId="239"/>
    <cellStyle name="标题 2" xfId="240"/>
    <cellStyle name="标题 2 2" xfId="241"/>
    <cellStyle name="标题 2_Book1" xfId="242"/>
    <cellStyle name="标题 3" xfId="243"/>
    <cellStyle name="标题 3 2" xfId="244"/>
    <cellStyle name="标题 3_Book1" xfId="245"/>
    <cellStyle name="标题 4" xfId="246"/>
    <cellStyle name="标题 4 2" xfId="247"/>
    <cellStyle name="标题 4_Book1" xfId="248"/>
    <cellStyle name="标题 5" xfId="249"/>
    <cellStyle name="标题1" xfId="250"/>
    <cellStyle name="表标题" xfId="251"/>
    <cellStyle name="部门" xfId="252"/>
    <cellStyle name="差" xfId="253"/>
    <cellStyle name="差 2" xfId="254"/>
    <cellStyle name="差_~4190974" xfId="255"/>
    <cellStyle name="差_~5676413" xfId="256"/>
    <cellStyle name="差_00省级(打印)" xfId="257"/>
    <cellStyle name="差_00省级(定稿)" xfId="258"/>
    <cellStyle name="差_03昭通" xfId="259"/>
    <cellStyle name="差_0502通海县" xfId="260"/>
    <cellStyle name="差_05玉溪" xfId="261"/>
    <cellStyle name="差_0605石屏县" xfId="262"/>
    <cellStyle name="差_1003牟定县" xfId="263"/>
    <cellStyle name="差_1110洱源县" xfId="264"/>
    <cellStyle name="差_11大理" xfId="265"/>
    <cellStyle name="差_1月3日表6政府性基金执行情况表" xfId="266"/>
    <cellStyle name="差_2、土地面积、人口、粮食产量基本情况" xfId="267"/>
    <cellStyle name="差_2006年分析表" xfId="268"/>
    <cellStyle name="差_2006年基础数据" xfId="269"/>
    <cellStyle name="差_2006年全省财力计算表（中央、决算）" xfId="270"/>
    <cellStyle name="差_2006年水利统计指标统计表" xfId="271"/>
    <cellStyle name="差_2006年在职人员情况" xfId="272"/>
    <cellStyle name="差_2007年检察院案件数" xfId="273"/>
    <cellStyle name="差_2007年可用财力" xfId="274"/>
    <cellStyle name="差_2007年人员分部门统计表" xfId="275"/>
    <cellStyle name="差_2007年政法部门业务指标" xfId="276"/>
    <cellStyle name="差_2008年县级公安保障标准落实奖励经费分配测算" xfId="277"/>
    <cellStyle name="差_2008云南省分县市中小学教职工统计表（教育厅提供）" xfId="278"/>
    <cellStyle name="差_2009年一般性转移支付标准工资" xfId="279"/>
    <cellStyle name="差_2009年一般性转移支付标准工资_~4190974" xfId="280"/>
    <cellStyle name="差_2009年一般性转移支付标准工资_~5676413" xfId="281"/>
    <cellStyle name="差_2009年一般性转移支付标准工资_不用软件计算9.1不考虑经费管理评价xl" xfId="282"/>
    <cellStyle name="差_2009年一般性转移支付标准工资_地方配套按人均增幅控制8.30xl" xfId="283"/>
    <cellStyle name="差_2009年一般性转移支付标准工资_地方配套按人均增幅控制8.30一般预算平均增幅、人均可用财力平均增幅两次控制、社会治安系数调整、案件数调整xl" xfId="284"/>
    <cellStyle name="差_2009年一般性转移支付标准工资_地方配套按人均增幅控制8.31（调整结案率后）xl" xfId="285"/>
    <cellStyle name="差_2009年一般性转移支付标准工资_奖励补助测算5.22测试" xfId="286"/>
    <cellStyle name="差_2009年一般性转移支付标准工资_奖励补助测算5.23新" xfId="287"/>
    <cellStyle name="差_2009年一般性转移支付标准工资_奖励补助测算5.24冯铸" xfId="288"/>
    <cellStyle name="差_2009年一般性转移支付标准工资_奖励补助测算7.23" xfId="289"/>
    <cellStyle name="差_2009年一般性转移支付标准工资_奖励补助测算7.25" xfId="290"/>
    <cellStyle name="差_2009年一般性转移支付标准工资_奖励补助测算7.25 (version 1) (version 1)" xfId="291"/>
    <cellStyle name="差_2014年全市汇总" xfId="292"/>
    <cellStyle name="差_2015年韶关市市级国有资本经营预算(报预算12月10日）" xfId="293"/>
    <cellStyle name="差_530623_2006年县级财政报表附表" xfId="294"/>
    <cellStyle name="差_530629_2006年县级财政报表附表" xfId="295"/>
    <cellStyle name="差_5334_2006年迪庆县级财政报表附表" xfId="296"/>
    <cellStyle name="差_Book1" xfId="297"/>
    <cellStyle name="差_Book1_1" xfId="298"/>
    <cellStyle name="差_Book1_2" xfId="299"/>
    <cellStyle name="差_Book1_3" xfId="300"/>
    <cellStyle name="差_Book1_县公司" xfId="301"/>
    <cellStyle name="差_Book1_银行账户情况表_2010年12月" xfId="302"/>
    <cellStyle name="差_Book2" xfId="303"/>
    <cellStyle name="差_M01-2(州市补助收入)" xfId="304"/>
    <cellStyle name="差_M03" xfId="305"/>
    <cellStyle name="差_表6政府性基金执行情况表" xfId="306"/>
    <cellStyle name="差_不用软件计算9.1不考虑经费管理评价xl" xfId="307"/>
    <cellStyle name="差_财政供养人员" xfId="308"/>
    <cellStyle name="差_财政支出对上级的依赖程度" xfId="309"/>
    <cellStyle name="差_城建部门" xfId="310"/>
    <cellStyle name="差_地方配套按人均增幅控制8.30xl" xfId="311"/>
    <cellStyle name="差_地方配套按人均增幅控制8.30一般预算平均增幅、人均可用财力平均增幅两次控制、社会治安系数调整、案件数调整xl" xfId="312"/>
    <cellStyle name="差_地方配套按人均增幅控制8.31（调整结案率后）xl" xfId="313"/>
    <cellStyle name="差_第五部分(才淼、饶永宏）" xfId="314"/>
    <cellStyle name="差_第一部分：综合全" xfId="315"/>
    <cellStyle name="差_高中教师人数（教育厅1.6日提供）" xfId="316"/>
    <cellStyle name="差_汇总" xfId="317"/>
    <cellStyle name="差_汇总-县级财政报表附表" xfId="318"/>
    <cellStyle name="差_基础数据分析" xfId="319"/>
    <cellStyle name="差_基金预算（本级城乡医疗）" xfId="320"/>
    <cellStyle name="差_检验表" xfId="321"/>
    <cellStyle name="差_检验表（调整后）" xfId="322"/>
    <cellStyle name="差_建行" xfId="323"/>
    <cellStyle name="差_奖励补助测算5.22测试" xfId="324"/>
    <cellStyle name="差_奖励补助测算5.23新" xfId="325"/>
    <cellStyle name="差_奖励补助测算5.24冯铸" xfId="326"/>
    <cellStyle name="差_奖励补助测算7.23" xfId="327"/>
    <cellStyle name="差_奖励补助测算7.25" xfId="328"/>
    <cellStyle name="差_奖励补助测算7.25 (version 1) (version 1)" xfId="329"/>
    <cellStyle name="差_教师绩效工资测算表（离退休按各地上报数测算）2009年1月1日" xfId="330"/>
    <cellStyle name="差_教育厅提供义务教育及高中教师人数（2009年1月6日）" xfId="331"/>
    <cellStyle name="差_历年教师人数" xfId="332"/>
    <cellStyle name="差_丽江汇总" xfId="333"/>
    <cellStyle name="差_三季度－表二" xfId="334"/>
    <cellStyle name="差_韶关市2014年市级国有资本经营预算执行情况" xfId="335"/>
    <cellStyle name="差_卫生部门" xfId="336"/>
    <cellStyle name="差_文体广播部门" xfId="337"/>
    <cellStyle name="差_下半年禁毒办案经费分配2544.3万元" xfId="338"/>
    <cellStyle name="差_下半年禁吸戒毒经费1000万元" xfId="339"/>
    <cellStyle name="差_县公司" xfId="340"/>
    <cellStyle name="差_县级公安机关公用经费标准奖励测算方案（定稿）" xfId="341"/>
    <cellStyle name="差_县级基础数据" xfId="342"/>
    <cellStyle name="差_业务工作量指标" xfId="343"/>
    <cellStyle name="差_义务教育阶段教职工人数（教育厅提供最终）" xfId="344"/>
    <cellStyle name="差_银行账户情况表_2010年12月" xfId="345"/>
    <cellStyle name="差_云南农村义务教育统计表" xfId="346"/>
    <cellStyle name="差_云南省2008年中小学教师人数统计表" xfId="347"/>
    <cellStyle name="差_云南省2008年中小学教职工情况（教育厅提供20090101加工整理）" xfId="348"/>
    <cellStyle name="差_云南省2008年转移支付测算——州市本级考核部分及政策性测算" xfId="349"/>
    <cellStyle name="差_云南水利电力有限公司" xfId="350"/>
    <cellStyle name="差_指标四" xfId="351"/>
    <cellStyle name="差_指标五" xfId="352"/>
    <cellStyle name="常规 10" xfId="353"/>
    <cellStyle name="常规 11" xfId="354"/>
    <cellStyle name="常规 12" xfId="355"/>
    <cellStyle name="常规 13" xfId="356"/>
    <cellStyle name="常规 2" xfId="357"/>
    <cellStyle name="常规 2 2" xfId="358"/>
    <cellStyle name="常规 2 2 2" xfId="359"/>
    <cellStyle name="常规 2 2_2014年社保基金预计执行数" xfId="360"/>
    <cellStyle name="常规 2 3" xfId="361"/>
    <cellStyle name="常规 2 4" xfId="362"/>
    <cellStyle name="常规 2 5" xfId="363"/>
    <cellStyle name="常规 2 6" xfId="364"/>
    <cellStyle name="常规 2 7" xfId="365"/>
    <cellStyle name="常规 2 8" xfId="366"/>
    <cellStyle name="常规 2_02-2008决算报表格式" xfId="367"/>
    <cellStyle name="常规 3" xfId="368"/>
    <cellStyle name="常规 4" xfId="369"/>
    <cellStyle name="常规 5" xfId="370"/>
    <cellStyle name="常规 6" xfId="371"/>
    <cellStyle name="常规 7" xfId="372"/>
    <cellStyle name="常规 8" xfId="373"/>
    <cellStyle name="常规 9" xfId="374"/>
    <cellStyle name="常规_10年终预算收支测算、决算表" xfId="375"/>
    <cellStyle name="常规_2006年预算报人大表格（八张快报数）" xfId="376"/>
    <cellStyle name="常规_2006年预算报人大表格（八张快报数）_2015年人大报告附表1.5新" xfId="377"/>
    <cellStyle name="常规_2014年专项资金项目支出预算明细表11.18" xfId="378"/>
    <cellStyle name="常规_2015年人大报告附表（一稿）" xfId="379"/>
    <cellStyle name="常规_2015年人大报告附表1.5新" xfId="380"/>
    <cellStyle name="常规_表6政府性基金执行情况表" xfId="381"/>
    <cellStyle name="常规_市本级2014年预算表格" xfId="382"/>
    <cellStyle name="常规_浈江区2014年预算表格" xfId="383"/>
    <cellStyle name="超级链接" xfId="384"/>
    <cellStyle name="Hyperlink" xfId="385"/>
    <cellStyle name="分级显示列_1_Book1" xfId="386"/>
    <cellStyle name="分级显示行_1_13区汇总" xfId="387"/>
    <cellStyle name="归盒啦_95" xfId="388"/>
    <cellStyle name="好" xfId="389"/>
    <cellStyle name="好 2" xfId="390"/>
    <cellStyle name="好_~4190974" xfId="391"/>
    <cellStyle name="好_~5676413" xfId="392"/>
    <cellStyle name="好_00省级(打印)" xfId="393"/>
    <cellStyle name="好_00省级(定稿)" xfId="394"/>
    <cellStyle name="好_03昭通" xfId="395"/>
    <cellStyle name="好_0502通海县" xfId="396"/>
    <cellStyle name="好_05玉溪" xfId="397"/>
    <cellStyle name="好_0605石屏县" xfId="398"/>
    <cellStyle name="好_1003牟定县" xfId="399"/>
    <cellStyle name="好_1110洱源县" xfId="400"/>
    <cellStyle name="好_11大理" xfId="401"/>
    <cellStyle name="好_1月3日表6政府性基金执行情况表" xfId="402"/>
    <cellStyle name="好_2、土地面积、人口、粮食产量基本情况" xfId="403"/>
    <cellStyle name="好_2006年分析表" xfId="404"/>
    <cellStyle name="好_2006年基础数据" xfId="405"/>
    <cellStyle name="好_2006年全省财力计算表（中央、决算）" xfId="406"/>
    <cellStyle name="好_2006年水利统计指标统计表" xfId="407"/>
    <cellStyle name="好_2006年在职人员情况" xfId="408"/>
    <cellStyle name="好_2007年检察院案件数" xfId="409"/>
    <cellStyle name="好_2007年可用财力" xfId="410"/>
    <cellStyle name="好_2007年人员分部门统计表" xfId="411"/>
    <cellStyle name="好_2007年政法部门业务指标" xfId="412"/>
    <cellStyle name="好_2008年县级公安保障标准落实奖励经费分配测算" xfId="413"/>
    <cellStyle name="好_2008云南省分县市中小学教职工统计表（教育厅提供）" xfId="414"/>
    <cellStyle name="好_2009年一般性转移支付标准工资" xfId="415"/>
    <cellStyle name="好_2009年一般性转移支付标准工资_~4190974" xfId="416"/>
    <cellStyle name="好_2009年一般性转移支付标准工资_~5676413" xfId="417"/>
    <cellStyle name="好_2009年一般性转移支付标准工资_不用软件计算9.1不考虑经费管理评价xl" xfId="418"/>
    <cellStyle name="好_2009年一般性转移支付标准工资_地方配套按人均增幅控制8.30xl" xfId="419"/>
    <cellStyle name="好_2009年一般性转移支付标准工资_地方配套按人均增幅控制8.30一般预算平均增幅、人均可用财力平均增幅两次控制、社会治安系数调整、案件数调整xl" xfId="420"/>
    <cellStyle name="好_2009年一般性转移支付标准工资_地方配套按人均增幅控制8.31（调整结案率后）xl" xfId="421"/>
    <cellStyle name="好_2009年一般性转移支付标准工资_奖励补助测算5.22测试" xfId="422"/>
    <cellStyle name="好_2009年一般性转移支付标准工资_奖励补助测算5.23新" xfId="423"/>
    <cellStyle name="好_2009年一般性转移支付标准工资_奖励补助测算5.24冯铸" xfId="424"/>
    <cellStyle name="好_2009年一般性转移支付标准工资_奖励补助测算7.23" xfId="425"/>
    <cellStyle name="好_2009年一般性转移支付标准工资_奖励补助测算7.25" xfId="426"/>
    <cellStyle name="好_2009年一般性转移支付标准工资_奖励补助测算7.25 (version 1) (version 1)" xfId="427"/>
    <cellStyle name="好_2014年全市汇总" xfId="428"/>
    <cellStyle name="好_2015年韶关市市级国有资本经营预算(报预算12月10日）" xfId="429"/>
    <cellStyle name="好_530623_2006年县级财政报表附表" xfId="430"/>
    <cellStyle name="好_530629_2006年县级财政报表附表" xfId="431"/>
    <cellStyle name="好_5334_2006年迪庆县级财政报表附表" xfId="432"/>
    <cellStyle name="好_Book1" xfId="433"/>
    <cellStyle name="好_Book1_1" xfId="434"/>
    <cellStyle name="好_Book1_2" xfId="435"/>
    <cellStyle name="好_Book1_3" xfId="436"/>
    <cellStyle name="好_Book1_县公司" xfId="437"/>
    <cellStyle name="好_Book1_银行账户情况表_2010年12月" xfId="438"/>
    <cellStyle name="好_Book2" xfId="439"/>
    <cellStyle name="好_M01-2(州市补助收入)" xfId="440"/>
    <cellStyle name="好_M03" xfId="441"/>
    <cellStyle name="好_表6政府性基金执行情况表" xfId="442"/>
    <cellStyle name="好_不用软件计算9.1不考虑经费管理评价xl" xfId="443"/>
    <cellStyle name="好_财政供养人员" xfId="444"/>
    <cellStyle name="好_财政支出对上级的依赖程度" xfId="445"/>
    <cellStyle name="好_城建部门" xfId="446"/>
    <cellStyle name="好_地方配套按人均增幅控制8.30xl" xfId="447"/>
    <cellStyle name="好_地方配套按人均增幅控制8.30一般预算平均增幅、人均可用财力平均增幅两次控制、社会治安系数调整、案件数调整xl" xfId="448"/>
    <cellStyle name="好_地方配套按人均增幅控制8.31（调整结案率后）xl" xfId="449"/>
    <cellStyle name="好_第五部分(才淼、饶永宏）" xfId="450"/>
    <cellStyle name="好_第一部分：综合全" xfId="451"/>
    <cellStyle name="好_高中教师人数（教育厅1.6日提供）" xfId="452"/>
    <cellStyle name="好_汇总" xfId="453"/>
    <cellStyle name="好_汇总-县级财政报表附表" xfId="454"/>
    <cellStyle name="好_基础数据分析" xfId="455"/>
    <cellStyle name="好_基金预算（本级城乡医疗）" xfId="456"/>
    <cellStyle name="好_检验表" xfId="457"/>
    <cellStyle name="好_检验表（调整后）" xfId="458"/>
    <cellStyle name="好_建行" xfId="459"/>
    <cellStyle name="好_奖励补助测算5.22测试" xfId="460"/>
    <cellStyle name="好_奖励补助测算5.23新" xfId="461"/>
    <cellStyle name="好_奖励补助测算5.24冯铸" xfId="462"/>
    <cellStyle name="好_奖励补助测算7.23" xfId="463"/>
    <cellStyle name="好_奖励补助测算7.25" xfId="464"/>
    <cellStyle name="好_奖励补助测算7.25 (version 1) (version 1)" xfId="465"/>
    <cellStyle name="好_教师绩效工资测算表（离退休按各地上报数测算）2009年1月1日" xfId="466"/>
    <cellStyle name="好_教育厅提供义务教育及高中教师人数（2009年1月6日）" xfId="467"/>
    <cellStyle name="好_历年教师人数" xfId="468"/>
    <cellStyle name="好_丽江汇总" xfId="469"/>
    <cellStyle name="好_三季度－表二" xfId="470"/>
    <cellStyle name="好_韶关市2014年市级国有资本经营预算执行情况" xfId="471"/>
    <cellStyle name="好_卫生部门" xfId="472"/>
    <cellStyle name="好_文体广播部门" xfId="473"/>
    <cellStyle name="好_下半年禁毒办案经费分配2544.3万元" xfId="474"/>
    <cellStyle name="好_下半年禁吸戒毒经费1000万元" xfId="475"/>
    <cellStyle name="好_县公司" xfId="476"/>
    <cellStyle name="好_县级公安机关公用经费标准奖励测算方案（定稿）" xfId="477"/>
    <cellStyle name="好_县级基础数据" xfId="478"/>
    <cellStyle name="好_业务工作量指标" xfId="479"/>
    <cellStyle name="好_义务教育阶段教职工人数（教育厅提供最终）" xfId="480"/>
    <cellStyle name="好_银行账户情况表_2010年12月" xfId="481"/>
    <cellStyle name="好_云南农村义务教育统计表" xfId="482"/>
    <cellStyle name="好_云南省2008年中小学教师人数统计表" xfId="483"/>
    <cellStyle name="好_云南省2008年中小学教职工情况（教育厅提供20090101加工整理）" xfId="484"/>
    <cellStyle name="好_云南省2008年转移支付测算——州市本级考核部分及政策性测算" xfId="485"/>
    <cellStyle name="好_云南水利电力有限公司" xfId="486"/>
    <cellStyle name="好_指标四" xfId="487"/>
    <cellStyle name="好_指标五" xfId="488"/>
    <cellStyle name="后继超级链接" xfId="489"/>
    <cellStyle name="后继超链接" xfId="490"/>
    <cellStyle name="汇总" xfId="491"/>
    <cellStyle name="汇总 2" xfId="492"/>
    <cellStyle name="汇总_Book1" xfId="493"/>
    <cellStyle name="Currency" xfId="494"/>
    <cellStyle name="货币 2" xfId="495"/>
    <cellStyle name="货币 2 2" xfId="496"/>
    <cellStyle name="Currency [0]" xfId="497"/>
    <cellStyle name="貨幣 [0]_SGV" xfId="498"/>
    <cellStyle name="貨幣_SGV" xfId="499"/>
    <cellStyle name="计算" xfId="500"/>
    <cellStyle name="计算 2" xfId="501"/>
    <cellStyle name="计算_1月3日表6政府性基金执行情况表" xfId="502"/>
    <cellStyle name="检查单元格" xfId="503"/>
    <cellStyle name="检查单元格 2" xfId="504"/>
    <cellStyle name="检查单元格_1月3日表6政府性基金执行情况表" xfId="505"/>
    <cellStyle name="解释性文本" xfId="506"/>
    <cellStyle name="解释性文本 2" xfId="507"/>
    <cellStyle name="解释性文本_Book1" xfId="508"/>
    <cellStyle name="借出原因" xfId="509"/>
    <cellStyle name="警告文本" xfId="510"/>
    <cellStyle name="警告文本 2" xfId="511"/>
    <cellStyle name="警告文本_Book1" xfId="512"/>
    <cellStyle name="链接单元格" xfId="513"/>
    <cellStyle name="链接单元格 2" xfId="514"/>
    <cellStyle name="链接单元格_Book1" xfId="515"/>
    <cellStyle name="콤마 [0]_BOILER-CO1" xfId="516"/>
    <cellStyle name="콤마_BOILER-CO1" xfId="517"/>
    <cellStyle name="통화 [0]_BOILER-CO1" xfId="518"/>
    <cellStyle name="통화_BOILER-CO1" xfId="519"/>
    <cellStyle name="표준_0N-HANDLING " xfId="520"/>
    <cellStyle name="霓付 [0]_ +Foil &amp; -FOIL &amp; PAPER" xfId="521"/>
    <cellStyle name="霓付_ +Foil &amp; -FOIL &amp; PAPER" xfId="522"/>
    <cellStyle name="烹拳 [0]_ +Foil &amp; -FOIL &amp; PAPER" xfId="523"/>
    <cellStyle name="烹拳_ +Foil &amp; -FOIL &amp; PAPER" xfId="524"/>
    <cellStyle name="普通_ 白土" xfId="525"/>
    <cellStyle name="千分位[0]_ 白土" xfId="526"/>
    <cellStyle name="千分位_ 白土" xfId="527"/>
    <cellStyle name="千位[0]_ 方正PC" xfId="528"/>
    <cellStyle name="千位_ 方正PC" xfId="529"/>
    <cellStyle name="Comma" xfId="530"/>
    <cellStyle name="千位分隔 2" xfId="531"/>
    <cellStyle name="千位分隔 3" xfId="532"/>
    <cellStyle name="Comma [0]" xfId="533"/>
    <cellStyle name="千位分隔[0] 2" xfId="534"/>
    <cellStyle name="钎霖_4岿角利" xfId="535"/>
    <cellStyle name="强调 1" xfId="536"/>
    <cellStyle name="强调 2" xfId="537"/>
    <cellStyle name="强调 3" xfId="538"/>
    <cellStyle name="强调文字颜色 1" xfId="539"/>
    <cellStyle name="强调文字颜色 1 2" xfId="540"/>
    <cellStyle name="强调文字颜色 1_1月3日表6政府性基金执行情况表" xfId="541"/>
    <cellStyle name="强调文字颜色 2" xfId="542"/>
    <cellStyle name="强调文字颜色 2 2" xfId="543"/>
    <cellStyle name="强调文字颜色 2_1月3日表6政府性基金执行情况表" xfId="544"/>
    <cellStyle name="强调文字颜色 3" xfId="545"/>
    <cellStyle name="强调文字颜色 3 2" xfId="546"/>
    <cellStyle name="强调文字颜色 3_1月3日表6政府性基金执行情况表" xfId="547"/>
    <cellStyle name="强调文字颜色 4" xfId="548"/>
    <cellStyle name="强调文字颜色 4 2" xfId="549"/>
    <cellStyle name="强调文字颜色 4_1月3日表6政府性基金执行情况表" xfId="550"/>
    <cellStyle name="强调文字颜色 5" xfId="551"/>
    <cellStyle name="强调文字颜色 5 2" xfId="552"/>
    <cellStyle name="强调文字颜色 5_1月3日表6政府性基金执行情况表" xfId="553"/>
    <cellStyle name="强调文字颜色 6" xfId="554"/>
    <cellStyle name="强调文字颜色 6 2" xfId="555"/>
    <cellStyle name="强调文字颜色 6_1月3日表6政府性基金执行情况表" xfId="556"/>
    <cellStyle name="日期" xfId="557"/>
    <cellStyle name="商品名称" xfId="558"/>
    <cellStyle name="适中" xfId="559"/>
    <cellStyle name="适中 2" xfId="560"/>
    <cellStyle name="适中_1月3日表6政府性基金执行情况表" xfId="561"/>
    <cellStyle name="输出" xfId="562"/>
    <cellStyle name="输出 2" xfId="563"/>
    <cellStyle name="输出_1月3日表6政府性基金执行情况表" xfId="564"/>
    <cellStyle name="输入" xfId="565"/>
    <cellStyle name="输入 2" xfId="566"/>
    <cellStyle name="输入_1月3日表6政府性基金执行情况表" xfId="567"/>
    <cellStyle name="数量" xfId="568"/>
    <cellStyle name="数字" xfId="569"/>
    <cellStyle name="未定义" xfId="570"/>
    <cellStyle name="小数" xfId="571"/>
    <cellStyle name="样式 1" xfId="572"/>
    <cellStyle name="一般_SGV" xfId="573"/>
    <cellStyle name="Followed Hyperlink" xfId="574"/>
    <cellStyle name="昗弨_Pacific Region P&amp;L" xfId="575"/>
    <cellStyle name="寘嬫愗傝 [0.00]_Region Orders (2)" xfId="576"/>
    <cellStyle name="寘嬫愗傝_Region Orders (2)" xfId="577"/>
    <cellStyle name="注释" xfId="578"/>
    <cellStyle name="注释 2" xfId="579"/>
    <cellStyle name="注释_1月3日表6政府性基金执行情况表" xfId="580"/>
    <cellStyle name="㼿㼿㼿㼿㼿㼿" xfId="581"/>
    <cellStyle name="㼿㼿㼿㼿㼿㼿㼿㼿㼿㼿㼿?" xfId="5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&#24180;&#24037;&#20316;\&#20154;&#22823;&#25253;&#21578;\&#20154;&#22823;&#25253;&#21578;&#21644;&#32534;&#21046;&#35828;&#26126;&#65288;&#26368;&#26032;12.25&#65289;\&#20154;&#22823;&#34920;&#26684;1.2\2014&#24180;&#37096;&#38376;&#39044;&#31639;\&#37096;&#38376;&#39044;&#31639;&#65288;&#26368;&#26032;&#65289;\2014&#31038;&#20445;&#22522;&#37329;&#39044;&#31639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&#24180;&#24037;&#20316;\&#20154;&#22823;&#25253;&#21578;\&#20154;&#22823;&#25253;&#21578;&#21644;&#32534;&#21046;&#35828;&#26126;&#65288;&#26368;&#26032;12.25&#65289;\&#20154;&#22823;&#34920;&#26684;1.2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&#24180;&#24037;&#20316;\&#20154;&#22823;&#25253;&#21578;\&#20154;&#22823;&#25253;&#21578;&#21644;&#32534;&#21046;&#35828;&#26126;&#65288;&#26368;&#26032;12.25&#65289;\&#20154;&#22823;&#34920;&#26684;1.2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&#24180;&#24037;&#20316;\&#20154;&#22823;&#25253;&#21578;\&#20154;&#22823;&#25253;&#21578;&#21644;&#32534;&#21046;&#35828;&#26126;&#65288;&#26368;&#26032;12.25&#65289;\&#20154;&#22823;&#34920;&#26684;1.2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6700;&#38754;\&#20048;&#26124;&#24066;2014&#24180;&#39044;&#31639;&#25191;&#34892;&#24773;&#20917;&#21644;2015&#24180;&#39044;&#31639;&#33609;&#26696;&#30340;&#25253;&#21578;&#65288;&#32993;&#26149;&#38517;&#12289;&#39044;&#31639;&#65289;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7096;&#38376;&#39044;&#31639;\&#37096;&#38376;&#39044;&#31639;&#65288;&#26368;&#26032;&#65289;\2014&#31038;&#20445;&#22522;&#37329;&#39044;&#31639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报表封面"/>
      <sheetName val="报表目录"/>
      <sheetName val="部门预算收支总表1"/>
      <sheetName val="部门预算支出经济分类汇总表2"/>
      <sheetName val="一般公共预算收入总表3"/>
      <sheetName val="一般公共预算支出表4"/>
      <sheetName val="政府性基金收支明细表5"/>
      <sheetName val="国有资本经营收支表6"/>
      <sheetName val="社保基金收支表7"/>
    </sheetNames>
    <sheetDataSet>
      <sheetData sheetId="6">
        <row r="152">
          <cell r="C152">
            <v>212596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pane xSplit="1" ySplit="4" topLeftCell="B5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C18" sqref="C18"/>
    </sheetView>
  </sheetViews>
  <sheetFormatPr defaultColWidth="9.00390625" defaultRowHeight="14.25"/>
  <cols>
    <col min="1" max="1" width="30.75390625" style="1" customWidth="1"/>
    <col min="2" max="6" width="13.625" style="1" customWidth="1"/>
    <col min="7" max="16384" width="9.00390625" style="1" bestFit="1" customWidth="1"/>
  </cols>
  <sheetData>
    <row r="1" spans="1:6" ht="25.5" customHeight="1">
      <c r="A1" s="160" t="s">
        <v>197</v>
      </c>
      <c r="B1" s="160"/>
      <c r="C1" s="160"/>
      <c r="D1" s="160"/>
      <c r="E1" s="160"/>
      <c r="F1" s="160"/>
    </row>
    <row r="2" spans="1:6" ht="14.25" customHeight="1">
      <c r="A2" s="1" t="s">
        <v>200</v>
      </c>
      <c r="F2" s="2" t="s">
        <v>0</v>
      </c>
    </row>
    <row r="3" spans="1:6" ht="13.5" customHeight="1">
      <c r="A3" s="161" t="s">
        <v>1</v>
      </c>
      <c r="B3" s="162" t="s">
        <v>28</v>
      </c>
      <c r="C3" s="164" t="s">
        <v>29</v>
      </c>
      <c r="D3" s="162" t="s">
        <v>30</v>
      </c>
      <c r="E3" s="164" t="s">
        <v>31</v>
      </c>
      <c r="F3" s="164" t="s">
        <v>32</v>
      </c>
    </row>
    <row r="4" spans="1:6" ht="16.5" customHeight="1">
      <c r="A4" s="161"/>
      <c r="B4" s="163"/>
      <c r="C4" s="164"/>
      <c r="D4" s="163"/>
      <c r="E4" s="164"/>
      <c r="F4" s="164"/>
    </row>
    <row r="5" spans="1:6" ht="14.25" customHeight="1">
      <c r="A5" s="3" t="s">
        <v>33</v>
      </c>
      <c r="B5" s="4">
        <f>SUM(B6,B25)</f>
        <v>59500</v>
      </c>
      <c r="C5" s="4">
        <f>SUM(C6,C25)</f>
        <v>60600</v>
      </c>
      <c r="D5" s="4">
        <f>SUM(D6,D25)</f>
        <v>52654</v>
      </c>
      <c r="E5" s="5">
        <f>C5/B5*100</f>
        <v>101.84873949579831</v>
      </c>
      <c r="F5" s="6">
        <f aca="true" t="shared" si="0" ref="F5:F31">IF(D5=0,0,100*(C5-D5)/D5)</f>
        <v>15.090971246249097</v>
      </c>
    </row>
    <row r="6" spans="1:6" ht="14.25" customHeight="1">
      <c r="A6" s="7" t="s">
        <v>2</v>
      </c>
      <c r="B6" s="4">
        <f>SUM(B7:B24)</f>
        <v>38976</v>
      </c>
      <c r="C6" s="4">
        <f>SUM(C7:C24)</f>
        <v>40352</v>
      </c>
      <c r="D6" s="4">
        <f>SUM(D7:D24)</f>
        <v>34800</v>
      </c>
      <c r="E6" s="5">
        <f>C6/B6*100</f>
        <v>103.5303776683087</v>
      </c>
      <c r="F6" s="6">
        <f t="shared" si="0"/>
        <v>15.954022988505747</v>
      </c>
    </row>
    <row r="7" spans="1:6" ht="14.25" customHeight="1">
      <c r="A7" s="8" t="s">
        <v>3</v>
      </c>
      <c r="B7" s="9">
        <v>7790</v>
      </c>
      <c r="C7" s="4">
        <v>7542</v>
      </c>
      <c r="D7" s="4">
        <v>6504</v>
      </c>
      <c r="E7" s="5">
        <f>C7/B7*100</f>
        <v>96.81643132220796</v>
      </c>
      <c r="F7" s="6">
        <f t="shared" si="0"/>
        <v>15.959409594095941</v>
      </c>
    </row>
    <row r="8" spans="1:6" ht="14.25" customHeight="1">
      <c r="A8" s="8" t="s">
        <v>4</v>
      </c>
      <c r="B8" s="9"/>
      <c r="C8" s="4">
        <v>728</v>
      </c>
      <c r="D8" s="4">
        <v>250</v>
      </c>
      <c r="E8" s="5">
        <v>0</v>
      </c>
      <c r="F8" s="6">
        <f t="shared" si="0"/>
        <v>191.2</v>
      </c>
    </row>
    <row r="9" spans="1:6" ht="14.25" customHeight="1">
      <c r="A9" s="8" t="s">
        <v>5</v>
      </c>
      <c r="B9" s="9">
        <v>11043</v>
      </c>
      <c r="C9" s="4">
        <v>10219</v>
      </c>
      <c r="D9" s="4">
        <v>9860</v>
      </c>
      <c r="E9" s="5">
        <f>C9/B9*100</f>
        <v>92.53825953092458</v>
      </c>
      <c r="F9" s="6">
        <f t="shared" si="0"/>
        <v>3.640973630831643</v>
      </c>
    </row>
    <row r="10" spans="1:6" ht="14.25" customHeight="1">
      <c r="A10" s="10" t="s">
        <v>6</v>
      </c>
      <c r="B10" s="9">
        <v>3274</v>
      </c>
      <c r="C10" s="4">
        <v>2877</v>
      </c>
      <c r="D10" s="4">
        <v>3043</v>
      </c>
      <c r="E10" s="5">
        <f>C10/B10*100</f>
        <v>87.87416004886988</v>
      </c>
      <c r="F10" s="6">
        <f t="shared" si="0"/>
        <v>-5.455142951035163</v>
      </c>
    </row>
    <row r="11" spans="1:6" ht="14.25" customHeight="1">
      <c r="A11" s="8" t="s">
        <v>7</v>
      </c>
      <c r="B11" s="9"/>
      <c r="C11" s="4"/>
      <c r="D11" s="4"/>
      <c r="E11" s="5">
        <v>0</v>
      </c>
      <c r="F11" s="6">
        <f t="shared" si="0"/>
        <v>0</v>
      </c>
    </row>
    <row r="12" spans="1:6" ht="14.25" customHeight="1">
      <c r="A12" s="10" t="s">
        <v>8</v>
      </c>
      <c r="B12" s="9">
        <v>969</v>
      </c>
      <c r="C12" s="4">
        <v>945</v>
      </c>
      <c r="D12" s="4">
        <v>865</v>
      </c>
      <c r="E12" s="5">
        <f>C12/B12*100</f>
        <v>97.52321981424149</v>
      </c>
      <c r="F12" s="6">
        <f t="shared" si="0"/>
        <v>9.248554913294798</v>
      </c>
    </row>
    <row r="13" spans="1:6" ht="14.25" customHeight="1">
      <c r="A13" s="10" t="s">
        <v>9</v>
      </c>
      <c r="B13" s="9">
        <v>850</v>
      </c>
      <c r="C13" s="4">
        <v>903</v>
      </c>
      <c r="D13" s="4">
        <v>715</v>
      </c>
      <c r="E13" s="5">
        <f>C13/B13*100</f>
        <v>106.23529411764704</v>
      </c>
      <c r="F13" s="6">
        <f t="shared" si="0"/>
        <v>26.293706293706293</v>
      </c>
    </row>
    <row r="14" spans="1:6" ht="14.25" customHeight="1">
      <c r="A14" s="10" t="s">
        <v>10</v>
      </c>
      <c r="B14" s="9"/>
      <c r="C14" s="4"/>
      <c r="D14" s="4"/>
      <c r="E14" s="5">
        <v>0</v>
      </c>
      <c r="F14" s="6">
        <f t="shared" si="0"/>
        <v>0</v>
      </c>
    </row>
    <row r="15" spans="1:6" ht="14.25" customHeight="1">
      <c r="A15" s="10" t="s">
        <v>11</v>
      </c>
      <c r="B15" s="9">
        <v>3557</v>
      </c>
      <c r="C15" s="4">
        <v>3437</v>
      </c>
      <c r="D15" s="4">
        <v>3158</v>
      </c>
      <c r="E15" s="5">
        <f aca="true" t="shared" si="1" ref="E15:E23">C15/B15*100</f>
        <v>96.62637053696935</v>
      </c>
      <c r="F15" s="6">
        <f t="shared" si="0"/>
        <v>8.83470550981634</v>
      </c>
    </row>
    <row r="16" spans="1:6" ht="14.25" customHeight="1">
      <c r="A16" s="10" t="s">
        <v>12</v>
      </c>
      <c r="B16" s="9">
        <v>1466</v>
      </c>
      <c r="C16" s="4">
        <v>1734</v>
      </c>
      <c r="D16" s="4">
        <v>1310</v>
      </c>
      <c r="E16" s="5">
        <f t="shared" si="1"/>
        <v>118.28103683492498</v>
      </c>
      <c r="F16" s="6">
        <f t="shared" si="0"/>
        <v>32.36641221374046</v>
      </c>
    </row>
    <row r="17" spans="1:6" ht="14.25" customHeight="1">
      <c r="A17" s="10" t="s">
        <v>13</v>
      </c>
      <c r="B17" s="9">
        <v>402</v>
      </c>
      <c r="C17" s="4">
        <v>427</v>
      </c>
      <c r="D17" s="4">
        <v>341</v>
      </c>
      <c r="E17" s="5">
        <f t="shared" si="1"/>
        <v>106.21890547263682</v>
      </c>
      <c r="F17" s="6">
        <f t="shared" si="0"/>
        <v>25.219941348973606</v>
      </c>
    </row>
    <row r="18" spans="1:6" ht="14.25" customHeight="1">
      <c r="A18" s="10" t="s">
        <v>14</v>
      </c>
      <c r="B18" s="9">
        <v>1742</v>
      </c>
      <c r="C18" s="4">
        <v>3638</v>
      </c>
      <c r="D18" s="4">
        <v>1534</v>
      </c>
      <c r="E18" s="5">
        <f t="shared" si="1"/>
        <v>208.84041331802527</v>
      </c>
      <c r="F18" s="6">
        <f t="shared" si="0"/>
        <v>137.15775749674054</v>
      </c>
    </row>
    <row r="19" spans="1:6" ht="14.25" customHeight="1">
      <c r="A19" s="10" t="s">
        <v>15</v>
      </c>
      <c r="B19" s="9">
        <v>1698</v>
      </c>
      <c r="C19" s="4">
        <v>1490</v>
      </c>
      <c r="D19" s="4">
        <v>1516</v>
      </c>
      <c r="E19" s="5">
        <f t="shared" si="1"/>
        <v>87.75029446407538</v>
      </c>
      <c r="F19" s="6">
        <f t="shared" si="0"/>
        <v>-1.7150395778364116</v>
      </c>
    </row>
    <row r="20" spans="1:6" ht="14.25" customHeight="1">
      <c r="A20" s="10" t="s">
        <v>16</v>
      </c>
      <c r="B20" s="9">
        <v>374</v>
      </c>
      <c r="C20" s="4">
        <v>373</v>
      </c>
      <c r="D20" s="4">
        <v>316</v>
      </c>
      <c r="E20" s="5">
        <f t="shared" si="1"/>
        <v>99.73262032085562</v>
      </c>
      <c r="F20" s="6">
        <f t="shared" si="0"/>
        <v>18.037974683544302</v>
      </c>
    </row>
    <row r="21" spans="1:6" ht="14.25" customHeight="1">
      <c r="A21" s="10" t="s">
        <v>17</v>
      </c>
      <c r="B21" s="9">
        <v>200</v>
      </c>
      <c r="C21" s="4">
        <v>1129</v>
      </c>
      <c r="D21" s="4">
        <v>6</v>
      </c>
      <c r="E21" s="5">
        <f t="shared" si="1"/>
        <v>564.5</v>
      </c>
      <c r="F21" s="6">
        <f t="shared" si="0"/>
        <v>18716.666666666668</v>
      </c>
    </row>
    <row r="22" spans="1:6" ht="14.25" customHeight="1">
      <c r="A22" s="10" t="s">
        <v>18</v>
      </c>
      <c r="B22" s="9">
        <v>4011</v>
      </c>
      <c r="C22" s="4">
        <v>3456</v>
      </c>
      <c r="D22" s="4">
        <v>3818</v>
      </c>
      <c r="E22" s="5">
        <f t="shared" si="1"/>
        <v>86.1630516080778</v>
      </c>
      <c r="F22" s="6">
        <f t="shared" si="0"/>
        <v>-9.481403876375065</v>
      </c>
    </row>
    <row r="23" spans="1:6" ht="14.25" customHeight="1">
      <c r="A23" s="10" t="s">
        <v>19</v>
      </c>
      <c r="B23" s="11">
        <v>1600</v>
      </c>
      <c r="C23" s="4">
        <v>1454</v>
      </c>
      <c r="D23" s="4">
        <v>1564</v>
      </c>
      <c r="E23" s="5">
        <f t="shared" si="1"/>
        <v>90.875</v>
      </c>
      <c r="F23" s="6">
        <f t="shared" si="0"/>
        <v>-7.033248081841432</v>
      </c>
    </row>
    <row r="24" spans="1:6" ht="14.25" customHeight="1">
      <c r="A24" s="10" t="s">
        <v>20</v>
      </c>
      <c r="B24" s="9"/>
      <c r="C24" s="4"/>
      <c r="D24" s="4"/>
      <c r="E24" s="5">
        <v>0</v>
      </c>
      <c r="F24" s="6">
        <f t="shared" si="0"/>
        <v>0</v>
      </c>
    </row>
    <row r="25" spans="1:6" ht="14.25" customHeight="1">
      <c r="A25" s="12" t="s">
        <v>21</v>
      </c>
      <c r="B25" s="9">
        <f>SUM(B26:B31)</f>
        <v>20524</v>
      </c>
      <c r="C25" s="9">
        <f>SUM(C26:C31)</f>
        <v>20248</v>
      </c>
      <c r="D25" s="9">
        <f>SUM(D26:D31)</f>
        <v>17854</v>
      </c>
      <c r="E25" s="5">
        <f aca="true" t="shared" si="2" ref="E25:E31">C25/B25*100</f>
        <v>98.65523289807055</v>
      </c>
      <c r="F25" s="6">
        <f t="shared" si="0"/>
        <v>13.408759941749748</v>
      </c>
    </row>
    <row r="26" spans="1:6" ht="14.25" customHeight="1">
      <c r="A26" s="10" t="s">
        <v>22</v>
      </c>
      <c r="B26" s="9">
        <v>3025</v>
      </c>
      <c r="C26" s="4">
        <v>4091</v>
      </c>
      <c r="D26" s="4">
        <v>3243</v>
      </c>
      <c r="E26" s="5">
        <f t="shared" si="2"/>
        <v>135.2396694214876</v>
      </c>
      <c r="F26" s="6">
        <f t="shared" si="0"/>
        <v>26.148627813752697</v>
      </c>
    </row>
    <row r="27" spans="1:6" ht="14.25" customHeight="1">
      <c r="A27" s="10" t="s">
        <v>23</v>
      </c>
      <c r="B27" s="9">
        <v>6805</v>
      </c>
      <c r="C27" s="4">
        <v>8547</v>
      </c>
      <c r="D27" s="4">
        <v>8096</v>
      </c>
      <c r="E27" s="5">
        <f t="shared" si="2"/>
        <v>125.59882439382805</v>
      </c>
      <c r="F27" s="6">
        <f t="shared" si="0"/>
        <v>5.570652173913044</v>
      </c>
    </row>
    <row r="28" spans="1:6" ht="14.25" customHeight="1">
      <c r="A28" s="10" t="s">
        <v>24</v>
      </c>
      <c r="B28" s="9">
        <v>2168</v>
      </c>
      <c r="C28" s="4">
        <v>2029</v>
      </c>
      <c r="D28" s="4">
        <v>3055</v>
      </c>
      <c r="E28" s="5">
        <f t="shared" si="2"/>
        <v>93.58856088560886</v>
      </c>
      <c r="F28" s="6">
        <f t="shared" si="0"/>
        <v>-33.58428805237316</v>
      </c>
    </row>
    <row r="29" spans="1:6" ht="14.25" customHeight="1">
      <c r="A29" s="10" t="s">
        <v>25</v>
      </c>
      <c r="B29" s="9">
        <v>0</v>
      </c>
      <c r="C29" s="4">
        <v>0</v>
      </c>
      <c r="D29" s="4">
        <v>290</v>
      </c>
      <c r="E29" s="5">
        <v>0</v>
      </c>
      <c r="F29" s="6">
        <f t="shared" si="0"/>
        <v>-100</v>
      </c>
    </row>
    <row r="30" spans="1:6" ht="14.25" customHeight="1">
      <c r="A30" s="10" t="s">
        <v>26</v>
      </c>
      <c r="B30" s="9">
        <v>4568</v>
      </c>
      <c r="C30" s="4">
        <v>5453</v>
      </c>
      <c r="D30" s="4">
        <v>3110</v>
      </c>
      <c r="E30" s="5">
        <f t="shared" si="2"/>
        <v>119.3739054290718</v>
      </c>
      <c r="F30" s="6">
        <f t="shared" si="0"/>
        <v>75.33762057877813</v>
      </c>
    </row>
    <row r="31" spans="1:6" ht="14.25" customHeight="1">
      <c r="A31" s="10" t="s">
        <v>27</v>
      </c>
      <c r="B31" s="9">
        <v>3958</v>
      </c>
      <c r="C31" s="4">
        <v>128</v>
      </c>
      <c r="D31" s="4">
        <v>60</v>
      </c>
      <c r="E31" s="5">
        <f t="shared" si="2"/>
        <v>3.233956543708944</v>
      </c>
      <c r="F31" s="6">
        <f t="shared" si="0"/>
        <v>113.33333333333333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1.1811023622047245" right="0.5511811023622047" top="0.8661417322834646" bottom="0.5905511811023623" header="0.4724409448818898" footer="0.35433070866141736"/>
  <pageSetup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pane xSplit="1" ySplit="4" topLeftCell="B5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45" sqref="B45"/>
    </sheetView>
  </sheetViews>
  <sheetFormatPr defaultColWidth="9.00390625" defaultRowHeight="14.25"/>
  <cols>
    <col min="1" max="1" width="30.75390625" style="13" customWidth="1"/>
    <col min="2" max="6" width="13.625" style="13" customWidth="1"/>
    <col min="7" max="16384" width="9.00390625" style="13" bestFit="1" customWidth="1"/>
  </cols>
  <sheetData>
    <row r="1" spans="1:6" ht="25.5" customHeight="1">
      <c r="A1" s="165" t="s">
        <v>196</v>
      </c>
      <c r="B1" s="165"/>
      <c r="C1" s="165"/>
      <c r="D1" s="165"/>
      <c r="E1" s="165"/>
      <c r="F1" s="165"/>
    </row>
    <row r="2" spans="1:6" s="15" customFormat="1" ht="14.25">
      <c r="A2" s="13" t="s">
        <v>201</v>
      </c>
      <c r="B2" s="13"/>
      <c r="C2" s="13"/>
      <c r="D2" s="13"/>
      <c r="E2" s="13"/>
      <c r="F2" s="14" t="s">
        <v>0</v>
      </c>
    </row>
    <row r="3" spans="1:6" ht="14.25" customHeight="1">
      <c r="A3" s="166" t="s">
        <v>1</v>
      </c>
      <c r="B3" s="168" t="s">
        <v>55</v>
      </c>
      <c r="C3" s="168" t="s">
        <v>56</v>
      </c>
      <c r="D3" s="169" t="s">
        <v>57</v>
      </c>
      <c r="E3" s="168" t="s">
        <v>58</v>
      </c>
      <c r="F3" s="168" t="s">
        <v>59</v>
      </c>
    </row>
    <row r="4" spans="1:6" ht="14.25" customHeight="1">
      <c r="A4" s="167"/>
      <c r="B4" s="168"/>
      <c r="C4" s="168"/>
      <c r="D4" s="170"/>
      <c r="E4" s="168"/>
      <c r="F4" s="168"/>
    </row>
    <row r="5" spans="1:10" ht="14.25" customHeight="1">
      <c r="A5" s="18" t="s">
        <v>60</v>
      </c>
      <c r="B5" s="19">
        <f>SUM(B6:B28)</f>
        <v>145366</v>
      </c>
      <c r="C5" s="19">
        <f>SUM(C6:C28)</f>
        <v>211388</v>
      </c>
      <c r="D5" s="19">
        <f>SUM(D6:D28)</f>
        <v>178164</v>
      </c>
      <c r="E5" s="20">
        <f>C5/B5*100</f>
        <v>145.41777306935597</v>
      </c>
      <c r="F5" s="20">
        <f aca="true" t="shared" si="0" ref="F5:F28">IF(D5=0,0,100*(C5-D5)/D5)</f>
        <v>18.64798724770436</v>
      </c>
      <c r="H5" s="21"/>
      <c r="J5" s="21"/>
    </row>
    <row r="6" spans="1:8" ht="14.25" customHeight="1">
      <c r="A6" s="22" t="s">
        <v>34</v>
      </c>
      <c r="B6" s="9">
        <v>14924</v>
      </c>
      <c r="C6" s="9">
        <v>31521</v>
      </c>
      <c r="D6" s="23">
        <v>26264</v>
      </c>
      <c r="E6" s="20">
        <f>C6/B6*100</f>
        <v>211.21013133208257</v>
      </c>
      <c r="F6" s="20">
        <f t="shared" si="0"/>
        <v>20.01599147121535</v>
      </c>
      <c r="H6" s="21"/>
    </row>
    <row r="7" spans="1:8" ht="14.25" customHeight="1">
      <c r="A7" s="22" t="s">
        <v>35</v>
      </c>
      <c r="B7" s="9"/>
      <c r="C7" s="9"/>
      <c r="D7" s="23"/>
      <c r="E7" s="20">
        <v>0</v>
      </c>
      <c r="F7" s="20">
        <f t="shared" si="0"/>
        <v>0</v>
      </c>
      <c r="H7" s="21"/>
    </row>
    <row r="8" spans="1:8" ht="14.25" customHeight="1">
      <c r="A8" s="22" t="s">
        <v>36</v>
      </c>
      <c r="B8" s="9">
        <v>693</v>
      </c>
      <c r="C8" s="9">
        <v>929</v>
      </c>
      <c r="D8" s="23">
        <v>544</v>
      </c>
      <c r="E8" s="20">
        <f aca="true" t="shared" si="1" ref="E8:E20">C8/B8*100</f>
        <v>134.05483405483406</v>
      </c>
      <c r="F8" s="20">
        <f t="shared" si="0"/>
        <v>70.7720588235294</v>
      </c>
      <c r="H8" s="21"/>
    </row>
    <row r="9" spans="1:8" ht="14.25" customHeight="1">
      <c r="A9" s="22" t="s">
        <v>37</v>
      </c>
      <c r="B9" s="9">
        <v>8749</v>
      </c>
      <c r="C9" s="9">
        <v>9517</v>
      </c>
      <c r="D9" s="23">
        <v>9136</v>
      </c>
      <c r="E9" s="20">
        <f t="shared" si="1"/>
        <v>108.77814607383701</v>
      </c>
      <c r="F9" s="20">
        <f t="shared" si="0"/>
        <v>4.170315236427321</v>
      </c>
      <c r="H9" s="21"/>
    </row>
    <row r="10" spans="1:8" ht="14.25" customHeight="1">
      <c r="A10" s="22" t="s">
        <v>38</v>
      </c>
      <c r="B10" s="9">
        <v>34625</v>
      </c>
      <c r="C10" s="9">
        <v>47793</v>
      </c>
      <c r="D10" s="23">
        <v>38818</v>
      </c>
      <c r="E10" s="20">
        <f t="shared" si="1"/>
        <v>138.0303249097473</v>
      </c>
      <c r="F10" s="20">
        <f t="shared" si="0"/>
        <v>23.12071719305477</v>
      </c>
      <c r="H10" s="21"/>
    </row>
    <row r="11" spans="1:8" ht="14.25" customHeight="1">
      <c r="A11" s="22" t="s">
        <v>39</v>
      </c>
      <c r="B11" s="9">
        <v>1806</v>
      </c>
      <c r="C11" s="9">
        <v>2419</v>
      </c>
      <c r="D11" s="23">
        <v>2064</v>
      </c>
      <c r="E11" s="20">
        <f t="shared" si="1"/>
        <v>133.94241417497233</v>
      </c>
      <c r="F11" s="20">
        <f t="shared" si="0"/>
        <v>17.199612403100776</v>
      </c>
      <c r="H11" s="21"/>
    </row>
    <row r="12" spans="1:8" ht="14.25" customHeight="1">
      <c r="A12" s="22" t="s">
        <v>40</v>
      </c>
      <c r="B12" s="9">
        <v>2495</v>
      </c>
      <c r="C12" s="9">
        <v>4218</v>
      </c>
      <c r="D12" s="23">
        <v>1968</v>
      </c>
      <c r="E12" s="20">
        <f t="shared" si="1"/>
        <v>169.05811623246493</v>
      </c>
      <c r="F12" s="20">
        <f t="shared" si="0"/>
        <v>114.32926829268293</v>
      </c>
      <c r="H12" s="21"/>
    </row>
    <row r="13" spans="1:8" ht="14.25" customHeight="1">
      <c r="A13" s="22" t="s">
        <v>41</v>
      </c>
      <c r="B13" s="9">
        <v>23729</v>
      </c>
      <c r="C13" s="9">
        <v>28915</v>
      </c>
      <c r="D13" s="9">
        <v>23491</v>
      </c>
      <c r="E13" s="20">
        <f t="shared" si="1"/>
        <v>121.85511399553289</v>
      </c>
      <c r="F13" s="20">
        <f t="shared" si="0"/>
        <v>23.089693925333105</v>
      </c>
      <c r="H13" s="21"/>
    </row>
    <row r="14" spans="1:8" ht="14.25" customHeight="1">
      <c r="A14" s="22" t="s">
        <v>42</v>
      </c>
      <c r="B14" s="9">
        <v>21094</v>
      </c>
      <c r="C14" s="9">
        <v>25984</v>
      </c>
      <c r="D14" s="9">
        <v>22570</v>
      </c>
      <c r="E14" s="20">
        <f t="shared" si="1"/>
        <v>123.18194747321513</v>
      </c>
      <c r="F14" s="20">
        <f t="shared" si="0"/>
        <v>15.126273814798404</v>
      </c>
      <c r="H14" s="21"/>
    </row>
    <row r="15" spans="1:8" ht="14.25" customHeight="1">
      <c r="A15" s="22" t="s">
        <v>43</v>
      </c>
      <c r="B15" s="9">
        <v>1888</v>
      </c>
      <c r="C15" s="9">
        <v>8190</v>
      </c>
      <c r="D15" s="9">
        <v>3479</v>
      </c>
      <c r="E15" s="20">
        <f t="shared" si="1"/>
        <v>433.79237288135596</v>
      </c>
      <c r="F15" s="20">
        <f t="shared" si="0"/>
        <v>135.41247484909456</v>
      </c>
      <c r="H15" s="21"/>
    </row>
    <row r="16" spans="1:8" ht="14.25" customHeight="1">
      <c r="A16" s="22" t="s">
        <v>44</v>
      </c>
      <c r="B16" s="9">
        <v>2019</v>
      </c>
      <c r="C16" s="9">
        <v>2711</v>
      </c>
      <c r="D16" s="9">
        <v>5116</v>
      </c>
      <c r="E16" s="20">
        <f t="shared" si="1"/>
        <v>134.27439326399207</v>
      </c>
      <c r="F16" s="20">
        <f t="shared" si="0"/>
        <v>-47.00938232994527</v>
      </c>
      <c r="H16" s="21"/>
    </row>
    <row r="17" spans="1:8" ht="14.25" customHeight="1">
      <c r="A17" s="22" t="s">
        <v>45</v>
      </c>
      <c r="B17" s="9">
        <v>20578</v>
      </c>
      <c r="C17" s="9">
        <v>31665</v>
      </c>
      <c r="D17" s="9">
        <v>30048</v>
      </c>
      <c r="E17" s="20">
        <f t="shared" si="1"/>
        <v>153.8779278841481</v>
      </c>
      <c r="F17" s="20">
        <f t="shared" si="0"/>
        <v>5.381389776357827</v>
      </c>
      <c r="H17" s="21"/>
    </row>
    <row r="18" spans="1:8" ht="14.25" customHeight="1">
      <c r="A18" s="22" t="s">
        <v>46</v>
      </c>
      <c r="B18" s="9">
        <v>685</v>
      </c>
      <c r="C18" s="9">
        <v>10779</v>
      </c>
      <c r="D18" s="23">
        <v>8893</v>
      </c>
      <c r="E18" s="20">
        <f t="shared" si="1"/>
        <v>1573.5766423357663</v>
      </c>
      <c r="F18" s="20">
        <f t="shared" si="0"/>
        <v>21.20769144270775</v>
      </c>
      <c r="H18" s="21"/>
    </row>
    <row r="19" spans="1:8" ht="14.25" customHeight="1">
      <c r="A19" s="24" t="s">
        <v>47</v>
      </c>
      <c r="B19" s="9">
        <v>188</v>
      </c>
      <c r="C19" s="9">
        <v>295</v>
      </c>
      <c r="D19" s="23">
        <v>395</v>
      </c>
      <c r="E19" s="20">
        <f t="shared" si="1"/>
        <v>156.91489361702128</v>
      </c>
      <c r="F19" s="20">
        <f t="shared" si="0"/>
        <v>-25.31645569620253</v>
      </c>
      <c r="H19" s="21"/>
    </row>
    <row r="20" spans="1:8" ht="14.25" customHeight="1">
      <c r="A20" s="24" t="s">
        <v>48</v>
      </c>
      <c r="B20" s="9">
        <v>173</v>
      </c>
      <c r="C20" s="9">
        <v>255</v>
      </c>
      <c r="D20" s="23">
        <v>647</v>
      </c>
      <c r="E20" s="20">
        <f t="shared" si="1"/>
        <v>147.39884393063585</v>
      </c>
      <c r="F20" s="20">
        <f t="shared" si="0"/>
        <v>-60.58732612055641</v>
      </c>
      <c r="H20" s="21"/>
    </row>
    <row r="21" spans="1:8" ht="14.25">
      <c r="A21" s="24" t="s">
        <v>49</v>
      </c>
      <c r="B21" s="25"/>
      <c r="C21" s="25"/>
      <c r="D21" s="23"/>
      <c r="E21" s="20">
        <v>0</v>
      </c>
      <c r="F21" s="20">
        <f t="shared" si="0"/>
        <v>0</v>
      </c>
      <c r="H21" s="21"/>
    </row>
    <row r="22" spans="1:8" ht="14.25">
      <c r="A22" s="24" t="s">
        <v>50</v>
      </c>
      <c r="B22" s="25"/>
      <c r="C22" s="25"/>
      <c r="D22" s="23"/>
      <c r="E22" s="20">
        <v>0</v>
      </c>
      <c r="F22" s="20">
        <f t="shared" si="0"/>
        <v>0</v>
      </c>
      <c r="H22" s="21"/>
    </row>
    <row r="23" spans="1:8" ht="14.25">
      <c r="A23" s="24" t="s">
        <v>51</v>
      </c>
      <c r="B23" s="25">
        <v>710</v>
      </c>
      <c r="C23" s="25">
        <v>1508</v>
      </c>
      <c r="D23" s="23">
        <v>968</v>
      </c>
      <c r="E23" s="20">
        <f aca="true" t="shared" si="2" ref="E23:E28">C23/B23*100</f>
        <v>212.39436619718307</v>
      </c>
      <c r="F23" s="20">
        <f t="shared" si="0"/>
        <v>55.78512396694215</v>
      </c>
      <c r="H23" s="21"/>
    </row>
    <row r="24" spans="1:8" ht="14.25">
      <c r="A24" s="24" t="s">
        <v>52</v>
      </c>
      <c r="B24" s="25">
        <v>726</v>
      </c>
      <c r="C24" s="25">
        <v>3696</v>
      </c>
      <c r="D24" s="23">
        <v>1485</v>
      </c>
      <c r="E24" s="20">
        <f t="shared" si="2"/>
        <v>509.09090909090907</v>
      </c>
      <c r="F24" s="20">
        <f t="shared" si="0"/>
        <v>148.88888888888889</v>
      </c>
      <c r="H24" s="21"/>
    </row>
    <row r="25" spans="1:8" ht="14.25">
      <c r="A25" s="26" t="s">
        <v>53</v>
      </c>
      <c r="B25" s="25">
        <v>476</v>
      </c>
      <c r="C25" s="25">
        <v>595</v>
      </c>
      <c r="D25" s="23">
        <v>901</v>
      </c>
      <c r="E25" s="20">
        <f t="shared" si="2"/>
        <v>125</v>
      </c>
      <c r="F25" s="20">
        <f t="shared" si="0"/>
        <v>-33.9622641509434</v>
      </c>
      <c r="H25" s="21"/>
    </row>
    <row r="26" spans="1:8" ht="14.25">
      <c r="A26" s="26" t="s">
        <v>61</v>
      </c>
      <c r="B26" s="25">
        <v>774</v>
      </c>
      <c r="C26" s="25"/>
      <c r="D26" s="23"/>
      <c r="E26" s="20">
        <f t="shared" si="2"/>
        <v>0</v>
      </c>
      <c r="F26" s="20">
        <f t="shared" si="0"/>
        <v>0</v>
      </c>
      <c r="H26" s="21"/>
    </row>
    <row r="27" spans="1:8" ht="14.25">
      <c r="A27" s="26" t="s">
        <v>199</v>
      </c>
      <c r="B27" s="25">
        <v>232</v>
      </c>
      <c r="C27" s="25">
        <v>232</v>
      </c>
      <c r="D27" s="23">
        <v>201</v>
      </c>
      <c r="E27" s="20">
        <f t="shared" si="2"/>
        <v>100</v>
      </c>
      <c r="F27" s="20">
        <f t="shared" si="0"/>
        <v>15.422885572139304</v>
      </c>
      <c r="H27" s="21"/>
    </row>
    <row r="28" spans="1:8" ht="14.25">
      <c r="A28" s="26" t="s">
        <v>54</v>
      </c>
      <c r="B28" s="25">
        <v>8802</v>
      </c>
      <c r="C28" s="25">
        <v>166</v>
      </c>
      <c r="D28" s="23">
        <v>1176</v>
      </c>
      <c r="E28" s="20">
        <f t="shared" si="2"/>
        <v>1.8859350147693705</v>
      </c>
      <c r="F28" s="20">
        <f t="shared" si="0"/>
        <v>-85.8843537414966</v>
      </c>
      <c r="H28" s="21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1.1811023622047245" right="0.5511811023622047" top="0.8661417322834646" bottom="0.5905511811023623" header="0.4724409448818898" footer="0.35433070866141736"/>
  <pageSetup firstPageNumber="3" useFirstPageNumber="1" horizontalDpi="600" verticalDpi="60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Zeros="0" workbookViewId="0" topLeftCell="A1">
      <selection activeCell="G30" sqref="G30"/>
    </sheetView>
  </sheetViews>
  <sheetFormatPr defaultColWidth="9.00390625" defaultRowHeight="10.5" customHeight="1"/>
  <cols>
    <col min="1" max="1" width="26.00390625" style="27" customWidth="1"/>
    <col min="2" max="5" width="8.625" style="27" customWidth="1"/>
    <col min="6" max="6" width="10.375" style="27" customWidth="1"/>
    <col min="7" max="7" width="21.125" style="27" customWidth="1"/>
    <col min="8" max="10" width="8.625" style="27" customWidth="1"/>
    <col min="11" max="11" width="10.50390625" style="27" bestFit="1" customWidth="1"/>
    <col min="12" max="12" width="8.625" style="27" customWidth="1"/>
    <col min="13" max="16384" width="9.00390625" style="27" bestFit="1" customWidth="1"/>
  </cols>
  <sheetData>
    <row r="1" spans="1:12" ht="25.5" customHeight="1">
      <c r="A1" s="171" t="s">
        <v>195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4" s="28" customFormat="1" ht="15" customHeight="1">
      <c r="A2" s="27" t="s">
        <v>202</v>
      </c>
      <c r="I2" s="29"/>
      <c r="J2" s="29"/>
      <c r="K2" s="29"/>
      <c r="L2" s="29" t="s">
        <v>0</v>
      </c>
      <c r="M2" s="27"/>
      <c r="N2" s="27"/>
    </row>
    <row r="3" spans="1:12" s="31" customFormat="1" ht="38.25" customHeight="1">
      <c r="A3" s="17" t="s">
        <v>62</v>
      </c>
      <c r="B3" s="17" t="s">
        <v>73</v>
      </c>
      <c r="C3" s="30" t="s">
        <v>74</v>
      </c>
      <c r="D3" s="30" t="s">
        <v>75</v>
      </c>
      <c r="E3" s="30" t="s">
        <v>76</v>
      </c>
      <c r="F3" s="30" t="s">
        <v>77</v>
      </c>
      <c r="G3" s="16" t="s">
        <v>63</v>
      </c>
      <c r="H3" s="17" t="s">
        <v>73</v>
      </c>
      <c r="I3" s="30" t="s">
        <v>74</v>
      </c>
      <c r="J3" s="30" t="s">
        <v>75</v>
      </c>
      <c r="K3" s="30" t="s">
        <v>76</v>
      </c>
      <c r="L3" s="30" t="s">
        <v>77</v>
      </c>
    </row>
    <row r="4" spans="1:14" s="31" customFormat="1" ht="15" customHeight="1">
      <c r="A4" s="32" t="s">
        <v>78</v>
      </c>
      <c r="B4" s="33">
        <f>SUM(B5,B21)</f>
        <v>59500</v>
      </c>
      <c r="C4" s="33">
        <f>SUM(C5,C21)</f>
        <v>60600</v>
      </c>
      <c r="D4" s="33">
        <f>SUM(D5,D21)</f>
        <v>52654</v>
      </c>
      <c r="E4" s="34">
        <f>C4/B4*100</f>
        <v>101.84873949579831</v>
      </c>
      <c r="F4" s="34">
        <f aca="true" t="shared" si="0" ref="F4:F27">IF(D4=0,0,100*(C4-D4)/D4)</f>
        <v>15.090971246249097</v>
      </c>
      <c r="G4" s="32" t="s">
        <v>79</v>
      </c>
      <c r="H4" s="19">
        <f>SUM(H5:H27)</f>
        <v>145366</v>
      </c>
      <c r="I4" s="19">
        <f>SUM(I5:I27)</f>
        <v>211388</v>
      </c>
      <c r="J4" s="19">
        <f>SUM(J5:J27)</f>
        <v>178164</v>
      </c>
      <c r="K4" s="35">
        <f>I4/H4*100</f>
        <v>145.41777306935597</v>
      </c>
      <c r="L4" s="35">
        <f aca="true" t="shared" si="1" ref="L4:L33">IF(J4=0,0,100*(I4-J4)/J4)</f>
        <v>18.64798724770436</v>
      </c>
      <c r="M4" s="36"/>
      <c r="N4" s="36"/>
    </row>
    <row r="5" spans="1:14" s="28" customFormat="1" ht="15" customHeight="1">
      <c r="A5" s="37" t="s">
        <v>80</v>
      </c>
      <c r="B5" s="19">
        <f>SUM(B6:B20)</f>
        <v>38976</v>
      </c>
      <c r="C5" s="19">
        <f>SUM(C6:C20)</f>
        <v>40352</v>
      </c>
      <c r="D5" s="19">
        <f>SUM(D6:D20)</f>
        <v>34800</v>
      </c>
      <c r="E5" s="34">
        <f>C5/B5*100</f>
        <v>103.5303776683087</v>
      </c>
      <c r="F5" s="34">
        <f t="shared" si="0"/>
        <v>15.954022988505747</v>
      </c>
      <c r="G5" s="38" t="s">
        <v>81</v>
      </c>
      <c r="H5" s="9">
        <v>14924</v>
      </c>
      <c r="I5" s="9">
        <v>31521</v>
      </c>
      <c r="J5" s="23">
        <v>26264</v>
      </c>
      <c r="K5" s="35">
        <f>I5/H5*100</f>
        <v>211.21013133208257</v>
      </c>
      <c r="L5" s="35">
        <f t="shared" si="1"/>
        <v>20.01599147121535</v>
      </c>
      <c r="M5" s="39"/>
      <c r="N5" s="39"/>
    </row>
    <row r="6" spans="1:14" s="28" customFormat="1" ht="15" customHeight="1">
      <c r="A6" s="40" t="s">
        <v>82</v>
      </c>
      <c r="B6" s="19">
        <v>7790</v>
      </c>
      <c r="C6" s="19">
        <v>7542</v>
      </c>
      <c r="D6" s="19">
        <v>6504</v>
      </c>
      <c r="E6" s="34">
        <f>C6/B6*100</f>
        <v>96.81643132220796</v>
      </c>
      <c r="F6" s="34">
        <f t="shared" si="0"/>
        <v>15.959409594095941</v>
      </c>
      <c r="G6" s="38" t="s">
        <v>83</v>
      </c>
      <c r="H6" s="9"/>
      <c r="I6" s="9"/>
      <c r="J6" s="23"/>
      <c r="K6" s="35">
        <v>0</v>
      </c>
      <c r="L6" s="35">
        <f t="shared" si="1"/>
        <v>0</v>
      </c>
      <c r="M6" s="39"/>
      <c r="N6" s="39"/>
    </row>
    <row r="7" spans="1:14" s="28" customFormat="1" ht="15" customHeight="1">
      <c r="A7" s="40" t="s">
        <v>84</v>
      </c>
      <c r="B7" s="19"/>
      <c r="C7" s="19">
        <v>728</v>
      </c>
      <c r="D7" s="19">
        <v>250</v>
      </c>
      <c r="E7" s="34">
        <v>0</v>
      </c>
      <c r="F7" s="34">
        <f t="shared" si="0"/>
        <v>191.2</v>
      </c>
      <c r="G7" s="38" t="s">
        <v>85</v>
      </c>
      <c r="H7" s="9">
        <v>693</v>
      </c>
      <c r="I7" s="9">
        <v>929</v>
      </c>
      <c r="J7" s="23">
        <v>544</v>
      </c>
      <c r="K7" s="35">
        <f aca="true" t="shared" si="2" ref="K7:K19">I7/H7*100</f>
        <v>134.05483405483406</v>
      </c>
      <c r="L7" s="35">
        <f t="shared" si="1"/>
        <v>70.7720588235294</v>
      </c>
      <c r="M7" s="39"/>
      <c r="N7" s="39"/>
    </row>
    <row r="8" spans="1:14" s="28" customFormat="1" ht="15" customHeight="1">
      <c r="A8" s="41" t="s">
        <v>86</v>
      </c>
      <c r="B8" s="19">
        <v>11043</v>
      </c>
      <c r="C8" s="19">
        <v>10219</v>
      </c>
      <c r="D8" s="19">
        <v>9860</v>
      </c>
      <c r="E8" s="34">
        <f aca="true" t="shared" si="3" ref="E8:E27">C8/B8*100</f>
        <v>92.53825953092458</v>
      </c>
      <c r="F8" s="34">
        <f t="shared" si="0"/>
        <v>3.640973630831643</v>
      </c>
      <c r="G8" s="38" t="s">
        <v>87</v>
      </c>
      <c r="H8" s="9">
        <v>8749</v>
      </c>
      <c r="I8" s="9">
        <v>9517</v>
      </c>
      <c r="J8" s="23">
        <v>9136</v>
      </c>
      <c r="K8" s="35">
        <f t="shared" si="2"/>
        <v>108.77814607383701</v>
      </c>
      <c r="L8" s="35">
        <f t="shared" si="1"/>
        <v>4.170315236427321</v>
      </c>
      <c r="M8" s="39"/>
      <c r="N8" s="39"/>
    </row>
    <row r="9" spans="1:14" s="28" customFormat="1" ht="15" customHeight="1">
      <c r="A9" s="42" t="s">
        <v>88</v>
      </c>
      <c r="B9" s="19">
        <v>3274</v>
      </c>
      <c r="C9" s="19">
        <v>2877</v>
      </c>
      <c r="D9" s="19">
        <v>3043</v>
      </c>
      <c r="E9" s="34">
        <f t="shared" si="3"/>
        <v>87.87416004886988</v>
      </c>
      <c r="F9" s="34">
        <f t="shared" si="0"/>
        <v>-5.455142951035163</v>
      </c>
      <c r="G9" s="38" t="s">
        <v>89</v>
      </c>
      <c r="H9" s="9">
        <v>34625</v>
      </c>
      <c r="I9" s="9">
        <v>47793</v>
      </c>
      <c r="J9" s="23">
        <v>38818</v>
      </c>
      <c r="K9" s="35">
        <f t="shared" si="2"/>
        <v>138.0303249097473</v>
      </c>
      <c r="L9" s="35">
        <f t="shared" si="1"/>
        <v>23.12071719305477</v>
      </c>
      <c r="M9" s="39"/>
      <c r="N9" s="39"/>
    </row>
    <row r="10" spans="1:14" s="28" customFormat="1" ht="15" customHeight="1">
      <c r="A10" s="42" t="s">
        <v>90</v>
      </c>
      <c r="B10" s="9">
        <v>969</v>
      </c>
      <c r="C10" s="4">
        <v>945</v>
      </c>
      <c r="D10" s="4">
        <v>865</v>
      </c>
      <c r="E10" s="34">
        <f t="shared" si="3"/>
        <v>97.52321981424149</v>
      </c>
      <c r="F10" s="34">
        <f t="shared" si="0"/>
        <v>9.248554913294798</v>
      </c>
      <c r="G10" s="38" t="s">
        <v>91</v>
      </c>
      <c r="H10" s="9">
        <v>1806</v>
      </c>
      <c r="I10" s="9">
        <v>2419</v>
      </c>
      <c r="J10" s="23">
        <v>2064</v>
      </c>
      <c r="K10" s="35">
        <f t="shared" si="2"/>
        <v>133.94241417497233</v>
      </c>
      <c r="L10" s="35">
        <f t="shared" si="1"/>
        <v>17.199612403100776</v>
      </c>
      <c r="M10" s="39"/>
      <c r="N10" s="39"/>
    </row>
    <row r="11" spans="1:14" s="28" customFormat="1" ht="15" customHeight="1">
      <c r="A11" s="42" t="s">
        <v>92</v>
      </c>
      <c r="B11" s="9">
        <v>850</v>
      </c>
      <c r="C11" s="4">
        <v>903</v>
      </c>
      <c r="D11" s="4">
        <v>715</v>
      </c>
      <c r="E11" s="34">
        <f t="shared" si="3"/>
        <v>106.23529411764704</v>
      </c>
      <c r="F11" s="34">
        <f t="shared" si="0"/>
        <v>26.293706293706293</v>
      </c>
      <c r="G11" s="43" t="s">
        <v>93</v>
      </c>
      <c r="H11" s="9">
        <v>2495</v>
      </c>
      <c r="I11" s="9">
        <v>4218</v>
      </c>
      <c r="J11" s="23">
        <v>1968</v>
      </c>
      <c r="K11" s="35">
        <f t="shared" si="2"/>
        <v>169.05811623246493</v>
      </c>
      <c r="L11" s="35">
        <f t="shared" si="1"/>
        <v>114.32926829268293</v>
      </c>
      <c r="M11" s="39"/>
      <c r="N11" s="39"/>
    </row>
    <row r="12" spans="1:14" s="28" customFormat="1" ht="15" customHeight="1">
      <c r="A12" s="44" t="s">
        <v>94</v>
      </c>
      <c r="B12" s="19">
        <v>3557</v>
      </c>
      <c r="C12" s="19">
        <v>3437</v>
      </c>
      <c r="D12" s="19">
        <v>3158</v>
      </c>
      <c r="E12" s="34">
        <f t="shared" si="3"/>
        <v>96.62637053696935</v>
      </c>
      <c r="F12" s="34">
        <f t="shared" si="0"/>
        <v>8.83470550981634</v>
      </c>
      <c r="G12" s="45" t="s">
        <v>95</v>
      </c>
      <c r="H12" s="9">
        <v>23729</v>
      </c>
      <c r="I12" s="9">
        <v>28915</v>
      </c>
      <c r="J12" s="9">
        <v>23491</v>
      </c>
      <c r="K12" s="35">
        <f t="shared" si="2"/>
        <v>121.85511399553289</v>
      </c>
      <c r="L12" s="35">
        <f t="shared" si="1"/>
        <v>23.089693925333105</v>
      </c>
      <c r="M12" s="39"/>
      <c r="N12" s="39"/>
    </row>
    <row r="13" spans="1:14" s="28" customFormat="1" ht="15" customHeight="1">
      <c r="A13" s="44" t="s">
        <v>96</v>
      </c>
      <c r="B13" s="19">
        <v>1466</v>
      </c>
      <c r="C13" s="19">
        <v>1734</v>
      </c>
      <c r="D13" s="19">
        <v>1310</v>
      </c>
      <c r="E13" s="34">
        <f t="shared" si="3"/>
        <v>118.28103683492498</v>
      </c>
      <c r="F13" s="34">
        <f t="shared" si="0"/>
        <v>32.36641221374046</v>
      </c>
      <c r="G13" s="46" t="s">
        <v>97</v>
      </c>
      <c r="H13" s="9">
        <v>21094</v>
      </c>
      <c r="I13" s="9">
        <v>25984</v>
      </c>
      <c r="J13" s="9">
        <v>22570</v>
      </c>
      <c r="K13" s="35">
        <f t="shared" si="2"/>
        <v>123.18194747321513</v>
      </c>
      <c r="L13" s="35">
        <f t="shared" si="1"/>
        <v>15.126273814798404</v>
      </c>
      <c r="M13" s="39"/>
      <c r="N13" s="39"/>
    </row>
    <row r="14" spans="1:14" s="28" customFormat="1" ht="15" customHeight="1">
      <c r="A14" s="44" t="s">
        <v>98</v>
      </c>
      <c r="B14" s="19">
        <v>402</v>
      </c>
      <c r="C14" s="19">
        <v>427</v>
      </c>
      <c r="D14" s="19">
        <v>341</v>
      </c>
      <c r="E14" s="34">
        <f t="shared" si="3"/>
        <v>106.21890547263682</v>
      </c>
      <c r="F14" s="34">
        <f t="shared" si="0"/>
        <v>25.219941348973606</v>
      </c>
      <c r="G14" s="46" t="s">
        <v>99</v>
      </c>
      <c r="H14" s="9">
        <v>1888</v>
      </c>
      <c r="I14" s="9">
        <v>8190</v>
      </c>
      <c r="J14" s="9">
        <v>3479</v>
      </c>
      <c r="K14" s="35">
        <f t="shared" si="2"/>
        <v>433.79237288135596</v>
      </c>
      <c r="L14" s="35">
        <f t="shared" si="1"/>
        <v>135.41247484909456</v>
      </c>
      <c r="M14" s="39"/>
      <c r="N14" s="39"/>
    </row>
    <row r="15" spans="1:14" s="28" customFormat="1" ht="15" customHeight="1">
      <c r="A15" s="44" t="s">
        <v>100</v>
      </c>
      <c r="B15" s="19">
        <v>1742</v>
      </c>
      <c r="C15" s="19">
        <v>3638</v>
      </c>
      <c r="D15" s="19">
        <v>1534</v>
      </c>
      <c r="E15" s="34">
        <f t="shared" si="3"/>
        <v>208.84041331802527</v>
      </c>
      <c r="F15" s="34">
        <f t="shared" si="0"/>
        <v>137.15775749674054</v>
      </c>
      <c r="G15" s="46" t="s">
        <v>101</v>
      </c>
      <c r="H15" s="9">
        <v>2019</v>
      </c>
      <c r="I15" s="9">
        <v>2711</v>
      </c>
      <c r="J15" s="9">
        <v>5116</v>
      </c>
      <c r="K15" s="35">
        <f t="shared" si="2"/>
        <v>134.27439326399207</v>
      </c>
      <c r="L15" s="35">
        <f t="shared" si="1"/>
        <v>-47.00938232994527</v>
      </c>
      <c r="M15" s="39"/>
      <c r="N15" s="39"/>
    </row>
    <row r="16" spans="1:14" s="28" customFormat="1" ht="15" customHeight="1">
      <c r="A16" s="44" t="s">
        <v>102</v>
      </c>
      <c r="B16" s="19">
        <v>1698</v>
      </c>
      <c r="C16" s="19">
        <v>1490</v>
      </c>
      <c r="D16" s="19">
        <v>1516</v>
      </c>
      <c r="E16" s="34">
        <f t="shared" si="3"/>
        <v>87.75029446407538</v>
      </c>
      <c r="F16" s="34">
        <f t="shared" si="0"/>
        <v>-1.7150395778364116</v>
      </c>
      <c r="G16" s="46" t="s">
        <v>103</v>
      </c>
      <c r="H16" s="9">
        <v>20578</v>
      </c>
      <c r="I16" s="9">
        <v>31665</v>
      </c>
      <c r="J16" s="9">
        <v>30048</v>
      </c>
      <c r="K16" s="35">
        <f t="shared" si="2"/>
        <v>153.8779278841481</v>
      </c>
      <c r="L16" s="35">
        <f t="shared" si="1"/>
        <v>5.381389776357827</v>
      </c>
      <c r="M16" s="39"/>
      <c r="N16" s="39"/>
    </row>
    <row r="17" spans="1:14" s="28" customFormat="1" ht="15" customHeight="1">
      <c r="A17" s="44" t="s">
        <v>104</v>
      </c>
      <c r="B17" s="19">
        <v>374</v>
      </c>
      <c r="C17" s="19">
        <v>373</v>
      </c>
      <c r="D17" s="19">
        <v>316</v>
      </c>
      <c r="E17" s="34">
        <f t="shared" si="3"/>
        <v>99.73262032085562</v>
      </c>
      <c r="F17" s="34">
        <f t="shared" si="0"/>
        <v>18.037974683544302</v>
      </c>
      <c r="G17" s="46" t="s">
        <v>105</v>
      </c>
      <c r="H17" s="9">
        <v>685</v>
      </c>
      <c r="I17" s="9">
        <v>10779</v>
      </c>
      <c r="J17" s="23">
        <v>8893</v>
      </c>
      <c r="K17" s="35">
        <f t="shared" si="2"/>
        <v>1573.5766423357663</v>
      </c>
      <c r="L17" s="35">
        <f t="shared" si="1"/>
        <v>21.20769144270775</v>
      </c>
      <c r="M17" s="39"/>
      <c r="N17" s="39"/>
    </row>
    <row r="18" spans="1:14" s="28" customFormat="1" ht="15" customHeight="1">
      <c r="A18" s="44" t="s">
        <v>106</v>
      </c>
      <c r="B18" s="19">
        <v>200</v>
      </c>
      <c r="C18" s="19">
        <v>1129</v>
      </c>
      <c r="D18" s="19">
        <v>6</v>
      </c>
      <c r="E18" s="34">
        <f t="shared" si="3"/>
        <v>564.5</v>
      </c>
      <c r="F18" s="34">
        <f t="shared" si="0"/>
        <v>18716.666666666668</v>
      </c>
      <c r="G18" s="46" t="s">
        <v>107</v>
      </c>
      <c r="H18" s="9">
        <v>188</v>
      </c>
      <c r="I18" s="9">
        <v>295</v>
      </c>
      <c r="J18" s="23">
        <v>395</v>
      </c>
      <c r="K18" s="35">
        <f t="shared" si="2"/>
        <v>156.91489361702128</v>
      </c>
      <c r="L18" s="35">
        <f t="shared" si="1"/>
        <v>-25.31645569620253</v>
      </c>
      <c r="M18" s="39"/>
      <c r="N18" s="39"/>
    </row>
    <row r="19" spans="1:14" s="28" customFormat="1" ht="15" customHeight="1">
      <c r="A19" s="44" t="s">
        <v>108</v>
      </c>
      <c r="B19" s="19">
        <v>4011</v>
      </c>
      <c r="C19" s="19">
        <v>3456</v>
      </c>
      <c r="D19" s="19">
        <v>3818</v>
      </c>
      <c r="E19" s="34">
        <f t="shared" si="3"/>
        <v>86.1630516080778</v>
      </c>
      <c r="F19" s="34">
        <f t="shared" si="0"/>
        <v>-9.481403876375065</v>
      </c>
      <c r="G19" s="46" t="s">
        <v>109</v>
      </c>
      <c r="H19" s="9">
        <v>173</v>
      </c>
      <c r="I19" s="9">
        <v>255</v>
      </c>
      <c r="J19" s="23">
        <v>647</v>
      </c>
      <c r="K19" s="35">
        <f t="shared" si="2"/>
        <v>147.39884393063585</v>
      </c>
      <c r="L19" s="35">
        <f t="shared" si="1"/>
        <v>-60.58732612055641</v>
      </c>
      <c r="M19" s="39"/>
      <c r="N19" s="39"/>
    </row>
    <row r="20" spans="1:14" s="28" customFormat="1" ht="15" customHeight="1">
      <c r="A20" s="44" t="s">
        <v>198</v>
      </c>
      <c r="B20" s="11">
        <v>1600</v>
      </c>
      <c r="C20" s="4">
        <v>1454</v>
      </c>
      <c r="D20" s="4">
        <v>1564</v>
      </c>
      <c r="E20" s="34">
        <f>C20/B20*100</f>
        <v>90.875</v>
      </c>
      <c r="F20" s="34">
        <f>IF(D20=0,0,100*(C20-D20)/D20)</f>
        <v>-7.033248081841432</v>
      </c>
      <c r="G20" s="38" t="s">
        <v>111</v>
      </c>
      <c r="H20" s="19"/>
      <c r="I20" s="19"/>
      <c r="J20" s="19"/>
      <c r="K20" s="35"/>
      <c r="L20" s="35">
        <f aca="true" t="shared" si="4" ref="L20:L27">IF(J20=0,0,100*(I20-J20)/J20)</f>
        <v>0</v>
      </c>
      <c r="M20" s="39"/>
      <c r="N20" s="39"/>
    </row>
    <row r="21" spans="1:14" s="28" customFormat="1" ht="15" customHeight="1">
      <c r="A21" s="47" t="s">
        <v>110</v>
      </c>
      <c r="B21" s="19">
        <f>SUM(B22:B27)</f>
        <v>20524</v>
      </c>
      <c r="C21" s="19">
        <f>SUM(C22:C27)</f>
        <v>20248</v>
      </c>
      <c r="D21" s="19">
        <f>SUM(D22:D27)</f>
        <v>17854</v>
      </c>
      <c r="E21" s="34">
        <f t="shared" si="3"/>
        <v>98.65523289807055</v>
      </c>
      <c r="F21" s="34">
        <f t="shared" si="0"/>
        <v>13.408759941749748</v>
      </c>
      <c r="G21" s="44" t="s">
        <v>113</v>
      </c>
      <c r="H21" s="19"/>
      <c r="I21" s="19"/>
      <c r="J21" s="19"/>
      <c r="K21" s="35">
        <v>0</v>
      </c>
      <c r="L21" s="35">
        <f t="shared" si="4"/>
        <v>0</v>
      </c>
      <c r="M21" s="39"/>
      <c r="N21" s="39"/>
    </row>
    <row r="22" spans="1:14" s="28" customFormat="1" ht="15" customHeight="1">
      <c r="A22" s="42" t="s">
        <v>112</v>
      </c>
      <c r="B22" s="9">
        <v>3025</v>
      </c>
      <c r="C22" s="4">
        <v>4091</v>
      </c>
      <c r="D22" s="4">
        <v>3243</v>
      </c>
      <c r="E22" s="34">
        <f t="shared" si="3"/>
        <v>135.2396694214876</v>
      </c>
      <c r="F22" s="34">
        <f t="shared" si="0"/>
        <v>26.148627813752697</v>
      </c>
      <c r="G22" s="38" t="s">
        <v>115</v>
      </c>
      <c r="H22" s="19">
        <v>710</v>
      </c>
      <c r="I22" s="19">
        <v>1508</v>
      </c>
      <c r="J22" s="19">
        <v>968</v>
      </c>
      <c r="K22" s="35">
        <f>I22/H22*100</f>
        <v>212.39436619718307</v>
      </c>
      <c r="L22" s="35">
        <f t="shared" si="4"/>
        <v>55.78512396694215</v>
      </c>
      <c r="M22" s="39"/>
      <c r="N22" s="39"/>
    </row>
    <row r="23" spans="1:14" s="28" customFormat="1" ht="15" customHeight="1">
      <c r="A23" s="42" t="s">
        <v>114</v>
      </c>
      <c r="B23" s="9">
        <v>6805</v>
      </c>
      <c r="C23" s="4">
        <v>8547</v>
      </c>
      <c r="D23" s="4">
        <v>8096</v>
      </c>
      <c r="E23" s="34">
        <f t="shared" si="3"/>
        <v>125.59882439382805</v>
      </c>
      <c r="F23" s="34">
        <f t="shared" si="0"/>
        <v>5.570652173913044</v>
      </c>
      <c r="G23" s="38" t="s">
        <v>117</v>
      </c>
      <c r="H23" s="19">
        <v>726</v>
      </c>
      <c r="I23" s="19">
        <v>3696</v>
      </c>
      <c r="J23" s="19">
        <v>1485</v>
      </c>
      <c r="K23" s="35">
        <f>I23/H23*100</f>
        <v>509.09090909090907</v>
      </c>
      <c r="L23" s="35">
        <f t="shared" si="4"/>
        <v>148.88888888888889</v>
      </c>
      <c r="M23" s="39"/>
      <c r="N23" s="39"/>
    </row>
    <row r="24" spans="1:14" s="28" customFormat="1" ht="15" customHeight="1">
      <c r="A24" s="42" t="s">
        <v>116</v>
      </c>
      <c r="B24" s="9">
        <v>2168</v>
      </c>
      <c r="C24" s="4">
        <v>2029</v>
      </c>
      <c r="D24" s="4">
        <v>3055</v>
      </c>
      <c r="E24" s="34">
        <f t="shared" si="3"/>
        <v>93.58856088560886</v>
      </c>
      <c r="F24" s="34">
        <f t="shared" si="0"/>
        <v>-33.58428805237316</v>
      </c>
      <c r="G24" s="38" t="s">
        <v>119</v>
      </c>
      <c r="H24" s="19">
        <v>476</v>
      </c>
      <c r="I24" s="19">
        <v>595</v>
      </c>
      <c r="J24" s="19">
        <v>901</v>
      </c>
      <c r="K24" s="35">
        <f>I24/H24*100</f>
        <v>125</v>
      </c>
      <c r="L24" s="35">
        <f t="shared" si="4"/>
        <v>-33.9622641509434</v>
      </c>
      <c r="M24" s="39"/>
      <c r="N24" s="39"/>
    </row>
    <row r="25" spans="1:14" s="28" customFormat="1" ht="15" customHeight="1">
      <c r="A25" s="40" t="s">
        <v>118</v>
      </c>
      <c r="B25" s="9">
        <v>0</v>
      </c>
      <c r="C25" s="4">
        <v>0</v>
      </c>
      <c r="D25" s="4">
        <v>290</v>
      </c>
      <c r="E25" s="34">
        <v>0</v>
      </c>
      <c r="F25" s="34">
        <f t="shared" si="0"/>
        <v>-100</v>
      </c>
      <c r="G25" s="44" t="s">
        <v>121</v>
      </c>
      <c r="H25" s="19">
        <v>774</v>
      </c>
      <c r="I25" s="19"/>
      <c r="J25" s="19"/>
      <c r="K25" s="35">
        <f>I25/H25*100</f>
        <v>0</v>
      </c>
      <c r="L25" s="35">
        <f t="shared" si="4"/>
        <v>0</v>
      </c>
      <c r="M25" s="39"/>
      <c r="N25" s="39"/>
    </row>
    <row r="26" spans="1:14" s="28" customFormat="1" ht="15" customHeight="1">
      <c r="A26" s="40" t="s">
        <v>120</v>
      </c>
      <c r="B26" s="9">
        <v>4568</v>
      </c>
      <c r="C26" s="4">
        <v>5453</v>
      </c>
      <c r="D26" s="4">
        <v>3110</v>
      </c>
      <c r="E26" s="34">
        <f t="shared" si="3"/>
        <v>119.3739054290718</v>
      </c>
      <c r="F26" s="34">
        <f t="shared" si="0"/>
        <v>75.33762057877813</v>
      </c>
      <c r="G26" s="44" t="s">
        <v>123</v>
      </c>
      <c r="H26" s="19">
        <v>232</v>
      </c>
      <c r="I26" s="19">
        <v>232</v>
      </c>
      <c r="J26" s="19">
        <v>201</v>
      </c>
      <c r="K26" s="35">
        <v>0</v>
      </c>
      <c r="L26" s="35">
        <f t="shared" si="4"/>
        <v>15.422885572139304</v>
      </c>
      <c r="M26" s="39"/>
      <c r="N26" s="39"/>
    </row>
    <row r="27" spans="1:14" s="28" customFormat="1" ht="15" customHeight="1">
      <c r="A27" s="42" t="s">
        <v>122</v>
      </c>
      <c r="B27" s="9">
        <v>3958</v>
      </c>
      <c r="C27" s="4">
        <v>128</v>
      </c>
      <c r="D27" s="4">
        <v>60</v>
      </c>
      <c r="E27" s="34">
        <f t="shared" si="3"/>
        <v>3.233956543708944</v>
      </c>
      <c r="F27" s="34">
        <f t="shared" si="0"/>
        <v>113.33333333333333</v>
      </c>
      <c r="G27" s="44" t="s">
        <v>124</v>
      </c>
      <c r="H27" s="19">
        <v>8802</v>
      </c>
      <c r="I27" s="19">
        <v>166</v>
      </c>
      <c r="J27" s="19">
        <v>1176</v>
      </c>
      <c r="K27" s="35">
        <f>I27/H27*100</f>
        <v>1.8859350147693705</v>
      </c>
      <c r="L27" s="35">
        <f t="shared" si="4"/>
        <v>-85.8843537414966</v>
      </c>
      <c r="M27" s="39"/>
      <c r="N27" s="39"/>
    </row>
    <row r="28" spans="1:14" s="28" customFormat="1" ht="15" customHeight="1">
      <c r="A28" s="48" t="s">
        <v>64</v>
      </c>
      <c r="B28" s="19">
        <v>89928</v>
      </c>
      <c r="C28" s="49">
        <v>145978</v>
      </c>
      <c r="D28" s="19">
        <v>129793</v>
      </c>
      <c r="E28" s="34">
        <f>C28/B28*100</f>
        <v>162.32763988968952</v>
      </c>
      <c r="F28" s="34">
        <f aca="true" t="shared" si="5" ref="F28:F33">IF(D28=0,0,100*(C28-D28)/D28)</f>
        <v>12.469855847387764</v>
      </c>
      <c r="G28" s="48" t="s">
        <v>65</v>
      </c>
      <c r="H28" s="19"/>
      <c r="I28" s="49"/>
      <c r="J28" s="49"/>
      <c r="K28" s="35"/>
      <c r="L28" s="35">
        <f t="shared" si="1"/>
        <v>0</v>
      </c>
      <c r="M28" s="39"/>
      <c r="N28" s="39"/>
    </row>
    <row r="29" spans="1:13" s="28" customFormat="1" ht="15" customHeight="1">
      <c r="A29" s="50" t="s">
        <v>66</v>
      </c>
      <c r="B29" s="19">
        <v>0</v>
      </c>
      <c r="C29" s="49"/>
      <c r="D29" s="19"/>
      <c r="E29" s="34"/>
      <c r="F29" s="34">
        <f t="shared" si="5"/>
        <v>0</v>
      </c>
      <c r="G29" s="51" t="s">
        <v>67</v>
      </c>
      <c r="H29" s="19">
        <v>3200</v>
      </c>
      <c r="I29" s="49">
        <v>3296</v>
      </c>
      <c r="J29" s="49">
        <v>2984</v>
      </c>
      <c r="K29" s="35">
        <f>I29/H29*100</f>
        <v>103</v>
      </c>
      <c r="L29" s="35">
        <f t="shared" si="1"/>
        <v>10.455764075067025</v>
      </c>
      <c r="M29" s="39"/>
    </row>
    <row r="30" spans="1:13" s="28" customFormat="1" ht="15" customHeight="1">
      <c r="A30" s="50" t="s">
        <v>621</v>
      </c>
      <c r="B30" s="19"/>
      <c r="C30" s="49"/>
      <c r="D30" s="19">
        <v>1000</v>
      </c>
      <c r="E30" s="34">
        <v>0</v>
      </c>
      <c r="F30" s="34">
        <f t="shared" si="5"/>
        <v>-100</v>
      </c>
      <c r="G30" s="51" t="s">
        <v>622</v>
      </c>
      <c r="H30" s="19">
        <v>1000</v>
      </c>
      <c r="I30" s="49">
        <v>1000</v>
      </c>
      <c r="J30" s="49">
        <v>387</v>
      </c>
      <c r="K30" s="35">
        <v>0</v>
      </c>
      <c r="L30" s="35">
        <f t="shared" si="1"/>
        <v>158.39793281653746</v>
      </c>
      <c r="M30" s="39"/>
    </row>
    <row r="31" spans="1:12" s="28" customFormat="1" ht="15" customHeight="1">
      <c r="A31" s="52" t="s">
        <v>68</v>
      </c>
      <c r="B31" s="19">
        <v>138</v>
      </c>
      <c r="C31" s="49">
        <v>40985</v>
      </c>
      <c r="D31" s="19">
        <v>38953</v>
      </c>
      <c r="E31" s="34"/>
      <c r="F31" s="34">
        <f t="shared" si="5"/>
        <v>5.216543013375093</v>
      </c>
      <c r="G31" s="51" t="s">
        <v>69</v>
      </c>
      <c r="H31" s="19"/>
      <c r="I31" s="49">
        <v>40043</v>
      </c>
      <c r="J31" s="49">
        <v>40985</v>
      </c>
      <c r="K31" s="35"/>
      <c r="L31" s="35">
        <f t="shared" si="1"/>
        <v>-2.2984018543369524</v>
      </c>
    </row>
    <row r="32" spans="1:12" s="28" customFormat="1" ht="15" customHeight="1">
      <c r="A32" s="52" t="s">
        <v>70</v>
      </c>
      <c r="B32" s="19"/>
      <c r="C32" s="49">
        <v>8164</v>
      </c>
      <c r="D32" s="19">
        <v>120</v>
      </c>
      <c r="E32" s="34">
        <v>0</v>
      </c>
      <c r="F32" s="34">
        <f t="shared" si="5"/>
        <v>6703.333333333333</v>
      </c>
      <c r="G32" s="51" t="s">
        <v>71</v>
      </c>
      <c r="H32" s="19"/>
      <c r="I32" s="49">
        <v>200</v>
      </c>
      <c r="J32" s="49">
        <v>138</v>
      </c>
      <c r="K32" s="35"/>
      <c r="L32" s="35">
        <f t="shared" si="1"/>
        <v>44.927536231884055</v>
      </c>
    </row>
    <row r="33" spans="1:12" s="28" customFormat="1" ht="15" customHeight="1">
      <c r="A33" s="53" t="s">
        <v>125</v>
      </c>
      <c r="B33" s="19">
        <f>B4+B28+B29+B30+B31+B32</f>
        <v>149566</v>
      </c>
      <c r="C33" s="19">
        <f>C4+C28+C29+C30+C31+C32</f>
        <v>255727</v>
      </c>
      <c r="D33" s="19">
        <f>D4+D28+D29+D30+D31+D32</f>
        <v>222520</v>
      </c>
      <c r="E33" s="35">
        <f>C33/B33*100</f>
        <v>170.97936696842865</v>
      </c>
      <c r="F33" s="35">
        <f t="shared" si="5"/>
        <v>14.923152975013481</v>
      </c>
      <c r="G33" s="53" t="s">
        <v>72</v>
      </c>
      <c r="H33" s="19">
        <f>H4+H28+H29+H30+H31</f>
        <v>149566</v>
      </c>
      <c r="I33" s="19">
        <f>I4+I28+I29+I30+I31</f>
        <v>255727</v>
      </c>
      <c r="J33" s="19">
        <f>J4+J28+J29+J30+J31</f>
        <v>222520</v>
      </c>
      <c r="K33" s="35">
        <f>I33/H33*100</f>
        <v>170.97936696842865</v>
      </c>
      <c r="L33" s="35">
        <f t="shared" si="1"/>
        <v>14.923152975013481</v>
      </c>
    </row>
    <row r="34" spans="1:14" ht="1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28"/>
      <c r="N34" s="28"/>
    </row>
    <row r="35" ht="15" customHeight="1"/>
    <row r="36" ht="15" customHeight="1"/>
  </sheetData>
  <mergeCells count="1">
    <mergeCell ref="A1:L1"/>
  </mergeCells>
  <printOptions horizontalCentered="1" verticalCentered="1"/>
  <pageMargins left="0.15748031496062992" right="0.15748031496062992" top="0.2755905511811024" bottom="0.3937007874015748" header="0.2755905511811024" footer="0.1968503937007874"/>
  <pageSetup firstPageNumber="5" useFirstPageNumber="1" horizontalDpi="600" verticalDpi="600" orientation="landscape" paperSize="9" scale="95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pane ySplit="4" topLeftCell="BM14" activePane="bottomLeft" state="frozen"/>
      <selection pane="topLeft" activeCell="B26" sqref="B26"/>
      <selection pane="bottomLeft" activeCell="E24" sqref="E24"/>
    </sheetView>
  </sheetViews>
  <sheetFormatPr defaultColWidth="9.00390625" defaultRowHeight="14.25"/>
  <cols>
    <col min="1" max="1" width="33.375" style="55" customWidth="1"/>
    <col min="2" max="2" width="10.375" style="55" customWidth="1"/>
    <col min="3" max="3" width="9.875" style="55" customWidth="1"/>
    <col min="4" max="4" width="9.00390625" style="55" customWidth="1"/>
    <col min="5" max="5" width="32.25390625" style="55" customWidth="1"/>
    <col min="6" max="6" width="9.875" style="55" customWidth="1"/>
    <col min="7" max="7" width="10.00390625" style="55" customWidth="1"/>
    <col min="8" max="8" width="8.875" style="55" customWidth="1"/>
    <col min="9" max="16384" width="9.00390625" style="55" customWidth="1"/>
  </cols>
  <sheetData>
    <row r="1" spans="1:8" ht="39" customHeight="1">
      <c r="A1" s="175" t="s">
        <v>194</v>
      </c>
      <c r="B1" s="175"/>
      <c r="C1" s="175"/>
      <c r="D1" s="175"/>
      <c r="E1" s="175"/>
      <c r="F1" s="175"/>
      <c r="G1" s="175"/>
      <c r="H1" s="175"/>
    </row>
    <row r="2" spans="1:8" ht="18" customHeight="1">
      <c r="A2" s="56" t="s">
        <v>203</v>
      </c>
      <c r="B2" s="56"/>
      <c r="C2" s="56"/>
      <c r="D2" s="56"/>
      <c r="E2" s="56"/>
      <c r="F2" s="56"/>
      <c r="G2" s="56"/>
      <c r="H2" s="56" t="s">
        <v>160</v>
      </c>
    </row>
    <row r="3" spans="1:8" ht="17.25" customHeight="1">
      <c r="A3" s="172" t="s">
        <v>161</v>
      </c>
      <c r="B3" s="173"/>
      <c r="C3" s="173"/>
      <c r="D3" s="174"/>
      <c r="E3" s="172" t="s">
        <v>162</v>
      </c>
      <c r="F3" s="173"/>
      <c r="G3" s="173"/>
      <c r="H3" s="174"/>
    </row>
    <row r="4" spans="1:8" ht="36" customHeight="1">
      <c r="A4" s="154" t="s">
        <v>163</v>
      </c>
      <c r="B4" s="153" t="s">
        <v>164</v>
      </c>
      <c r="C4" s="153" t="s">
        <v>165</v>
      </c>
      <c r="D4" s="153" t="s">
        <v>166</v>
      </c>
      <c r="E4" s="154" t="s">
        <v>568</v>
      </c>
      <c r="F4" s="153" t="s">
        <v>164</v>
      </c>
      <c r="G4" s="153" t="s">
        <v>165</v>
      </c>
      <c r="H4" s="153" t="s">
        <v>166</v>
      </c>
    </row>
    <row r="5" spans="1:8" ht="15.75" customHeight="1">
      <c r="A5" s="57" t="s">
        <v>167</v>
      </c>
      <c r="B5" s="58">
        <v>21</v>
      </c>
      <c r="C5" s="59">
        <v>54</v>
      </c>
      <c r="D5" s="60">
        <f aca="true" t="shared" si="0" ref="D5:D18">C5/B5*100</f>
        <v>257.14285714285717</v>
      </c>
      <c r="E5" s="61" t="s">
        <v>168</v>
      </c>
      <c r="F5" s="62">
        <f>F6</f>
        <v>700</v>
      </c>
      <c r="G5" s="62">
        <f>G6</f>
        <v>2139</v>
      </c>
      <c r="H5" s="60">
        <f>G5/F5*100</f>
        <v>305.57142857142856</v>
      </c>
    </row>
    <row r="6" spans="1:8" ht="15.75" customHeight="1">
      <c r="A6" s="57" t="s">
        <v>169</v>
      </c>
      <c r="B6" s="58">
        <v>78</v>
      </c>
      <c r="C6" s="59">
        <v>122</v>
      </c>
      <c r="D6" s="60">
        <f t="shared" si="0"/>
        <v>156.4102564102564</v>
      </c>
      <c r="E6" s="57" t="s">
        <v>126</v>
      </c>
      <c r="F6" s="58">
        <v>700</v>
      </c>
      <c r="G6" s="59">
        <v>2139</v>
      </c>
      <c r="H6" s="60">
        <f>G6/F6*100</f>
        <v>305.57142857142856</v>
      </c>
    </row>
    <row r="7" spans="1:8" ht="15.75" customHeight="1">
      <c r="A7" s="57" t="s">
        <v>170</v>
      </c>
      <c r="B7" s="58">
        <v>5</v>
      </c>
      <c r="C7" s="59">
        <v>8</v>
      </c>
      <c r="D7" s="60">
        <f t="shared" si="0"/>
        <v>160</v>
      </c>
      <c r="E7" s="61" t="s">
        <v>171</v>
      </c>
      <c r="F7" s="62">
        <f>F8</f>
        <v>5</v>
      </c>
      <c r="G7" s="62">
        <f>G8</f>
        <v>25</v>
      </c>
      <c r="H7" s="60">
        <f>G7/F7*100</f>
        <v>500</v>
      </c>
    </row>
    <row r="8" spans="1:8" ht="15.75" customHeight="1">
      <c r="A8" s="57" t="s">
        <v>172</v>
      </c>
      <c r="B8" s="58">
        <v>700</v>
      </c>
      <c r="C8" s="59">
        <v>777</v>
      </c>
      <c r="D8" s="60">
        <f t="shared" si="0"/>
        <v>111.00000000000001</v>
      </c>
      <c r="E8" s="57" t="s">
        <v>127</v>
      </c>
      <c r="F8" s="58">
        <v>5</v>
      </c>
      <c r="G8" s="59">
        <v>25</v>
      </c>
      <c r="H8" s="60">
        <f>G8/F8*100</f>
        <v>500</v>
      </c>
    </row>
    <row r="9" spans="1:8" ht="15.75" customHeight="1">
      <c r="A9" s="57" t="s">
        <v>173</v>
      </c>
      <c r="B9" s="58">
        <v>378</v>
      </c>
      <c r="C9" s="59">
        <v>349</v>
      </c>
      <c r="D9" s="60">
        <f t="shared" si="0"/>
        <v>92.32804232804233</v>
      </c>
      <c r="E9" s="61" t="s">
        <v>174</v>
      </c>
      <c r="F9" s="62">
        <f>SUM(F10:F12)</f>
        <v>75</v>
      </c>
      <c r="G9" s="62">
        <f>SUM(G10:G12)</f>
        <v>919</v>
      </c>
      <c r="H9" s="60">
        <f>G9/F9*100</f>
        <v>1225.3333333333335</v>
      </c>
    </row>
    <row r="10" spans="1:8" ht="15.75" customHeight="1">
      <c r="A10" s="57" t="s">
        <v>175</v>
      </c>
      <c r="B10" s="58"/>
      <c r="C10" s="63"/>
      <c r="D10" s="60"/>
      <c r="E10" s="57" t="s">
        <v>128</v>
      </c>
      <c r="F10" s="58"/>
      <c r="G10" s="59">
        <v>559</v>
      </c>
      <c r="H10" s="60">
        <v>0</v>
      </c>
    </row>
    <row r="11" spans="1:8" ht="15.75" customHeight="1">
      <c r="A11" s="64" t="s">
        <v>129</v>
      </c>
      <c r="B11" s="65">
        <v>75</v>
      </c>
      <c r="C11" s="65">
        <v>82</v>
      </c>
      <c r="D11" s="60">
        <f t="shared" si="0"/>
        <v>109.33333333333333</v>
      </c>
      <c r="E11" s="64" t="s">
        <v>130</v>
      </c>
      <c r="F11" s="58"/>
      <c r="G11" s="59">
        <v>243</v>
      </c>
      <c r="H11" s="60"/>
    </row>
    <row r="12" spans="1:8" ht="15.75" customHeight="1">
      <c r="A12" s="66" t="s">
        <v>131</v>
      </c>
      <c r="B12" s="67"/>
      <c r="C12" s="67"/>
      <c r="D12" s="60"/>
      <c r="E12" s="57" t="s">
        <v>132</v>
      </c>
      <c r="F12" s="58">
        <v>75</v>
      </c>
      <c r="G12" s="59">
        <v>117</v>
      </c>
      <c r="H12" s="60">
        <f aca="true" t="shared" si="1" ref="H12:H27">G12/F12*100</f>
        <v>156</v>
      </c>
    </row>
    <row r="13" spans="1:8" ht="15.75" customHeight="1">
      <c r="A13" s="66" t="s">
        <v>133</v>
      </c>
      <c r="B13" s="67">
        <v>300</v>
      </c>
      <c r="C13" s="67">
        <v>705</v>
      </c>
      <c r="D13" s="60">
        <f t="shared" si="0"/>
        <v>235</v>
      </c>
      <c r="E13" s="61" t="s">
        <v>176</v>
      </c>
      <c r="F13" s="62">
        <f>SUM(F14:F20)</f>
        <v>21700</v>
      </c>
      <c r="G13" s="62">
        <f>SUM(G14:G20)</f>
        <v>29736</v>
      </c>
      <c r="H13" s="60">
        <f t="shared" si="1"/>
        <v>137.03225806451613</v>
      </c>
    </row>
    <row r="14" spans="1:8" ht="15.75" customHeight="1">
      <c r="A14" s="66" t="s">
        <v>134</v>
      </c>
      <c r="B14" s="67">
        <v>600</v>
      </c>
      <c r="C14" s="67">
        <v>431</v>
      </c>
      <c r="D14" s="60">
        <f t="shared" si="0"/>
        <v>71.83333333333334</v>
      </c>
      <c r="E14" s="57" t="s">
        <v>135</v>
      </c>
      <c r="F14" s="58"/>
      <c r="G14" s="59">
        <v>462</v>
      </c>
      <c r="H14" s="60"/>
    </row>
    <row r="15" spans="1:8" ht="15.75" customHeight="1">
      <c r="A15" s="66" t="s">
        <v>136</v>
      </c>
      <c r="B15" s="67">
        <v>300</v>
      </c>
      <c r="C15" s="67">
        <v>173</v>
      </c>
      <c r="D15" s="60">
        <f t="shared" si="0"/>
        <v>57.666666666666664</v>
      </c>
      <c r="E15" s="57" t="s">
        <v>137</v>
      </c>
      <c r="F15" s="58">
        <v>20000</v>
      </c>
      <c r="G15" s="59">
        <v>20554</v>
      </c>
      <c r="H15" s="60">
        <f t="shared" si="1"/>
        <v>102.77000000000001</v>
      </c>
    </row>
    <row r="16" spans="1:8" ht="15.75" customHeight="1">
      <c r="A16" s="66" t="s">
        <v>138</v>
      </c>
      <c r="B16" s="67">
        <v>20000</v>
      </c>
      <c r="C16" s="67">
        <v>15921</v>
      </c>
      <c r="D16" s="60">
        <f t="shared" si="0"/>
        <v>79.605</v>
      </c>
      <c r="E16" s="57" t="s">
        <v>139</v>
      </c>
      <c r="F16" s="58">
        <v>300</v>
      </c>
      <c r="G16" s="59">
        <v>627</v>
      </c>
      <c r="H16" s="60">
        <f t="shared" si="1"/>
        <v>209</v>
      </c>
    </row>
    <row r="17" spans="1:8" ht="15.75" customHeight="1">
      <c r="A17" s="66" t="s">
        <v>140</v>
      </c>
      <c r="B17" s="67"/>
      <c r="C17" s="67"/>
      <c r="D17" s="60"/>
      <c r="E17" s="57" t="s">
        <v>141</v>
      </c>
      <c r="F17" s="58">
        <v>600</v>
      </c>
      <c r="G17" s="59">
        <v>1219</v>
      </c>
      <c r="H17" s="60">
        <f t="shared" si="1"/>
        <v>203.16666666666669</v>
      </c>
    </row>
    <row r="18" spans="1:8" ht="15.75" customHeight="1">
      <c r="A18" s="57" t="s">
        <v>177</v>
      </c>
      <c r="B18" s="58">
        <v>500</v>
      </c>
      <c r="C18" s="59">
        <v>843</v>
      </c>
      <c r="D18" s="60">
        <f t="shared" si="0"/>
        <v>168.6</v>
      </c>
      <c r="E18" s="57" t="s">
        <v>142</v>
      </c>
      <c r="F18" s="58">
        <v>300</v>
      </c>
      <c r="G18" s="59">
        <v>412</v>
      </c>
      <c r="H18" s="60">
        <f t="shared" si="1"/>
        <v>137.33333333333334</v>
      </c>
    </row>
    <row r="19" spans="1:8" ht="15.75" customHeight="1">
      <c r="A19" s="64" t="s">
        <v>178</v>
      </c>
      <c r="B19" s="63"/>
      <c r="C19" s="59"/>
      <c r="D19" s="60"/>
      <c r="E19" s="64" t="s">
        <v>143</v>
      </c>
      <c r="F19" s="58"/>
      <c r="G19" s="59">
        <v>5971</v>
      </c>
      <c r="H19" s="60"/>
    </row>
    <row r="20" spans="1:8" ht="15.75" customHeight="1">
      <c r="A20" s="63"/>
      <c r="B20" s="63"/>
      <c r="C20" s="63"/>
      <c r="D20" s="63"/>
      <c r="E20" s="57" t="s">
        <v>144</v>
      </c>
      <c r="F20" s="58">
        <v>500</v>
      </c>
      <c r="G20" s="59">
        <v>491</v>
      </c>
      <c r="H20" s="60">
        <f t="shared" si="1"/>
        <v>98.2</v>
      </c>
    </row>
    <row r="21" spans="1:8" ht="15.75" customHeight="1">
      <c r="A21" s="63"/>
      <c r="B21" s="63"/>
      <c r="C21" s="63"/>
      <c r="D21" s="63"/>
      <c r="E21" s="61" t="s">
        <v>179</v>
      </c>
      <c r="F21" s="62">
        <f>SUM(F22:F26)</f>
        <v>378</v>
      </c>
      <c r="G21" s="62">
        <f>SUM(G22:G26)</f>
        <v>740</v>
      </c>
      <c r="H21" s="60">
        <f t="shared" si="1"/>
        <v>195.76719576719577</v>
      </c>
    </row>
    <row r="22" spans="1:8" ht="15.75" customHeight="1">
      <c r="A22" s="57"/>
      <c r="B22" s="58"/>
      <c r="C22" s="59"/>
      <c r="D22" s="60"/>
      <c r="E22" s="57" t="s">
        <v>145</v>
      </c>
      <c r="F22" s="58">
        <v>378</v>
      </c>
      <c r="G22" s="59">
        <v>229</v>
      </c>
      <c r="H22" s="60">
        <f t="shared" si="1"/>
        <v>60.58201058201058</v>
      </c>
    </row>
    <row r="23" spans="1:8" ht="15.75" customHeight="1">
      <c r="A23" s="63"/>
      <c r="B23" s="63"/>
      <c r="C23" s="63"/>
      <c r="D23" s="63"/>
      <c r="E23" s="68" t="s">
        <v>146</v>
      </c>
      <c r="F23" s="58"/>
      <c r="G23" s="59">
        <v>493</v>
      </c>
      <c r="H23" s="60"/>
    </row>
    <row r="24" spans="1:8" ht="15.75" customHeight="1">
      <c r="A24" s="63"/>
      <c r="B24" s="63"/>
      <c r="C24" s="63"/>
      <c r="D24" s="63"/>
      <c r="E24" s="69" t="s">
        <v>147</v>
      </c>
      <c r="F24" s="58"/>
      <c r="G24" s="59"/>
      <c r="H24" s="60"/>
    </row>
    <row r="25" spans="1:8" ht="15.75" customHeight="1">
      <c r="A25" s="63"/>
      <c r="B25" s="63"/>
      <c r="C25" s="63"/>
      <c r="D25" s="63"/>
      <c r="E25" s="70" t="s">
        <v>148</v>
      </c>
      <c r="F25" s="58"/>
      <c r="G25" s="59">
        <v>13</v>
      </c>
      <c r="H25" s="60"/>
    </row>
    <row r="26" spans="1:8" ht="15.75" customHeight="1">
      <c r="A26" s="63"/>
      <c r="B26" s="63"/>
      <c r="C26" s="63"/>
      <c r="D26" s="63"/>
      <c r="E26" s="69" t="s">
        <v>149</v>
      </c>
      <c r="F26" s="58"/>
      <c r="G26" s="59">
        <v>5</v>
      </c>
      <c r="H26" s="60"/>
    </row>
    <row r="27" spans="1:8" ht="15.75" customHeight="1">
      <c r="A27" s="63"/>
      <c r="B27" s="63"/>
      <c r="C27" s="63"/>
      <c r="D27" s="63"/>
      <c r="E27" s="61" t="s">
        <v>180</v>
      </c>
      <c r="F27" s="62">
        <f>SUM(F28:F30)</f>
        <v>99</v>
      </c>
      <c r="G27" s="62">
        <f>SUM(G28:G30)</f>
        <v>79</v>
      </c>
      <c r="H27" s="60">
        <f t="shared" si="1"/>
        <v>79.7979797979798</v>
      </c>
    </row>
    <row r="28" spans="1:8" ht="15.75" customHeight="1">
      <c r="A28" s="63"/>
      <c r="B28" s="63"/>
      <c r="C28" s="63"/>
      <c r="D28" s="63"/>
      <c r="E28" s="70" t="s">
        <v>181</v>
      </c>
      <c r="F28" s="58"/>
      <c r="G28" s="59">
        <v>10</v>
      </c>
      <c r="H28" s="60"/>
    </row>
    <row r="29" spans="1:8" ht="15.75" customHeight="1">
      <c r="A29" s="63"/>
      <c r="B29" s="63"/>
      <c r="C29" s="63"/>
      <c r="D29" s="63"/>
      <c r="E29" s="70" t="s">
        <v>150</v>
      </c>
      <c r="F29" s="58">
        <v>21</v>
      </c>
      <c r="G29" s="59">
        <v>12</v>
      </c>
      <c r="H29" s="60">
        <f>G29/F29*100</f>
        <v>57.14285714285714</v>
      </c>
    </row>
    <row r="30" spans="1:8" ht="15.75" customHeight="1">
      <c r="A30" s="63"/>
      <c r="B30" s="63"/>
      <c r="C30" s="63"/>
      <c r="D30" s="63"/>
      <c r="E30" s="70" t="s">
        <v>151</v>
      </c>
      <c r="F30" s="58">
        <v>78</v>
      </c>
      <c r="G30" s="59">
        <v>57</v>
      </c>
      <c r="H30" s="60">
        <f>G30/F30*100</f>
        <v>73.07692307692307</v>
      </c>
    </row>
    <row r="31" spans="1:8" ht="15.75" customHeight="1">
      <c r="A31" s="57"/>
      <c r="B31" s="58"/>
      <c r="C31" s="59"/>
      <c r="D31" s="60"/>
      <c r="E31" s="61" t="s">
        <v>182</v>
      </c>
      <c r="F31" s="62">
        <f>SUM(F32:F33)</f>
        <v>0</v>
      </c>
      <c r="G31" s="62">
        <f>G33</f>
        <v>562</v>
      </c>
      <c r="H31" s="60"/>
    </row>
    <row r="32" spans="1:8" ht="15.75" customHeight="1">
      <c r="A32" s="57"/>
      <c r="B32" s="58"/>
      <c r="C32" s="59"/>
      <c r="D32" s="60"/>
      <c r="E32" s="71" t="s">
        <v>152</v>
      </c>
      <c r="F32" s="72"/>
      <c r="G32" s="62"/>
      <c r="H32" s="60"/>
    </row>
    <row r="33" spans="1:8" ht="15.75" customHeight="1">
      <c r="A33" s="57"/>
      <c r="B33" s="58"/>
      <c r="C33" s="59"/>
      <c r="D33" s="60"/>
      <c r="E33" s="70" t="s">
        <v>183</v>
      </c>
      <c r="F33" s="72"/>
      <c r="G33" s="73">
        <v>562</v>
      </c>
      <c r="H33" s="60"/>
    </row>
    <row r="34" spans="1:8" ht="15.75" customHeight="1">
      <c r="A34" s="74" t="s">
        <v>184</v>
      </c>
      <c r="B34" s="75">
        <f>SUM(B5:B33)</f>
        <v>22957</v>
      </c>
      <c r="C34" s="75">
        <f>SUM(C5:C33)</f>
        <v>19465</v>
      </c>
      <c r="D34" s="60">
        <f>C34/B34*100</f>
        <v>84.78895326044344</v>
      </c>
      <c r="E34" s="74" t="s">
        <v>185</v>
      </c>
      <c r="F34" s="75">
        <f>SUM(F5,F7,F9,F13,F21,F27,F31)</f>
        <v>22957</v>
      </c>
      <c r="G34" s="75">
        <f>SUM(G5,G7,G9,G13,G21,G27,G31)</f>
        <v>34200</v>
      </c>
      <c r="H34" s="60">
        <f>G34/F34*100</f>
        <v>148.97416909874983</v>
      </c>
    </row>
    <row r="35" spans="1:8" ht="15.75" customHeight="1">
      <c r="A35" s="76" t="s">
        <v>186</v>
      </c>
      <c r="B35" s="75">
        <f>B36+B39+B40</f>
        <v>0</v>
      </c>
      <c r="C35" s="75">
        <f>C36+C39+C40</f>
        <v>31337</v>
      </c>
      <c r="D35" s="60"/>
      <c r="E35" s="76" t="s">
        <v>153</v>
      </c>
      <c r="F35" s="75">
        <f>F36+F39+F40+F41</f>
        <v>0</v>
      </c>
      <c r="G35" s="75">
        <f>G36+G39+G40+G41</f>
        <v>16602</v>
      </c>
      <c r="H35" s="60"/>
    </row>
    <row r="36" spans="1:8" ht="15.75" customHeight="1">
      <c r="A36" s="68" t="s">
        <v>187</v>
      </c>
      <c r="B36" s="72"/>
      <c r="C36" s="72">
        <f>SUM(C37:C38)</f>
        <v>16880</v>
      </c>
      <c r="D36" s="60"/>
      <c r="E36" s="57" t="s">
        <v>154</v>
      </c>
      <c r="F36" s="72">
        <f>SUM(F37:F38)</f>
        <v>0</v>
      </c>
      <c r="G36" s="72">
        <f>SUM(G37:G38)</f>
        <v>0</v>
      </c>
      <c r="H36" s="60"/>
    </row>
    <row r="37" spans="1:8" ht="15.75" customHeight="1">
      <c r="A37" s="68" t="s">
        <v>188</v>
      </c>
      <c r="B37" s="72"/>
      <c r="C37" s="73">
        <v>16880</v>
      </c>
      <c r="D37" s="60"/>
      <c r="E37" s="57" t="s">
        <v>155</v>
      </c>
      <c r="F37" s="72"/>
      <c r="G37" s="73"/>
      <c r="H37" s="60"/>
    </row>
    <row r="38" spans="1:8" ht="15.75" customHeight="1">
      <c r="A38" s="68" t="s">
        <v>189</v>
      </c>
      <c r="B38" s="72"/>
      <c r="C38" s="73"/>
      <c r="D38" s="60"/>
      <c r="E38" s="57" t="s">
        <v>156</v>
      </c>
      <c r="F38" s="72"/>
      <c r="G38" s="73"/>
      <c r="H38" s="60"/>
    </row>
    <row r="39" spans="1:8" ht="15.75" customHeight="1">
      <c r="A39" s="68" t="s">
        <v>190</v>
      </c>
      <c r="B39" s="72"/>
      <c r="C39" s="73">
        <v>14457</v>
      </c>
      <c r="D39" s="60"/>
      <c r="E39" s="57" t="s">
        <v>157</v>
      </c>
      <c r="F39" s="72"/>
      <c r="G39" s="73"/>
      <c r="H39" s="60"/>
    </row>
    <row r="40" spans="1:8" ht="15.75" customHeight="1">
      <c r="A40" s="68" t="s">
        <v>191</v>
      </c>
      <c r="B40" s="72"/>
      <c r="C40" s="73">
        <v>0</v>
      </c>
      <c r="D40" s="60"/>
      <c r="E40" s="57" t="s">
        <v>158</v>
      </c>
      <c r="F40" s="72"/>
      <c r="G40" s="73"/>
      <c r="H40" s="60"/>
    </row>
    <row r="41" spans="1:8" ht="15.75" customHeight="1">
      <c r="A41" s="68"/>
      <c r="B41" s="72"/>
      <c r="C41" s="73"/>
      <c r="D41" s="60"/>
      <c r="E41" s="57" t="s">
        <v>159</v>
      </c>
      <c r="F41" s="72"/>
      <c r="G41" s="73">
        <f>C42-G34-G36</f>
        <v>16602</v>
      </c>
      <c r="H41" s="60"/>
    </row>
    <row r="42" spans="1:8" ht="15.75" customHeight="1">
      <c r="A42" s="74" t="s">
        <v>192</v>
      </c>
      <c r="B42" s="75">
        <f>B34+B35</f>
        <v>22957</v>
      </c>
      <c r="C42" s="75">
        <f>C34+C35</f>
        <v>50802</v>
      </c>
      <c r="D42" s="60">
        <f>C42/B42*100</f>
        <v>221.29198065949382</v>
      </c>
      <c r="E42" s="74" t="s">
        <v>193</v>
      </c>
      <c r="F42" s="75">
        <f>F35+F34</f>
        <v>22957</v>
      </c>
      <c r="G42" s="75">
        <f>G35+G34</f>
        <v>50802</v>
      </c>
      <c r="H42" s="60">
        <f>G42/F42*100</f>
        <v>221.29198065949382</v>
      </c>
    </row>
  </sheetData>
  <sheetProtection/>
  <mergeCells count="3">
    <mergeCell ref="A3:D3"/>
    <mergeCell ref="E3:H3"/>
    <mergeCell ref="A1:H1"/>
  </mergeCells>
  <printOptions horizontalCentered="1"/>
  <pageMargins left="0.15748031496062992" right="0.15748031496062992" top="0.4724409448818898" bottom="0.5905511811023623" header="0.4724409448818898" footer="0.1968503937007874"/>
  <pageSetup firstPageNumber="6" useFirstPageNumber="1" horizontalDpi="600" verticalDpi="600" orientation="landscape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A14" sqref="A14"/>
    </sheetView>
  </sheetViews>
  <sheetFormatPr defaultColWidth="8.00390625" defaultRowHeight="14.25"/>
  <cols>
    <col min="1" max="1" width="29.625" style="81" customWidth="1"/>
    <col min="2" max="5" width="20.375" style="81" customWidth="1"/>
    <col min="6" max="255" width="8.00390625" style="81" bestFit="1" customWidth="1"/>
    <col min="256" max="16384" width="8.00390625" style="81" customWidth="1"/>
  </cols>
  <sheetData>
    <row r="1" spans="1:5" ht="22.5">
      <c r="A1" s="177" t="s">
        <v>572</v>
      </c>
      <c r="B1" s="177"/>
      <c r="C1" s="177"/>
      <c r="D1" s="177"/>
      <c r="E1" s="177"/>
    </row>
    <row r="2" spans="1:5" ht="18" customHeight="1">
      <c r="A2" s="82" t="s">
        <v>571</v>
      </c>
      <c r="B2" s="83"/>
      <c r="C2" s="176"/>
      <c r="D2" s="176"/>
      <c r="E2" s="176"/>
    </row>
    <row r="3" spans="1:5" ht="27.75" customHeight="1">
      <c r="A3" s="84" t="s">
        <v>205</v>
      </c>
      <c r="B3" s="84" t="s">
        <v>573</v>
      </c>
      <c r="C3" s="84" t="s">
        <v>206</v>
      </c>
      <c r="D3" s="84" t="s">
        <v>261</v>
      </c>
      <c r="E3" s="84" t="s">
        <v>574</v>
      </c>
    </row>
    <row r="4" spans="1:5" ht="15.75" customHeight="1">
      <c r="A4" s="85" t="s">
        <v>575</v>
      </c>
      <c r="B4" s="86">
        <f>B5+B9</f>
        <v>40352</v>
      </c>
      <c r="C4" s="86">
        <f>C5+C9</f>
        <v>45841</v>
      </c>
      <c r="D4" s="86">
        <f aca="true" t="shared" si="0" ref="D4:D36">C4-B4</f>
        <v>5489</v>
      </c>
      <c r="E4" s="87">
        <f aca="true" t="shared" si="1" ref="E4:E36">IF(B4=0,0,D4/B4)*100</f>
        <v>13.602795400475811</v>
      </c>
    </row>
    <row r="5" spans="1:5" ht="15.75" customHeight="1">
      <c r="A5" s="88" t="s">
        <v>207</v>
      </c>
      <c r="B5" s="86">
        <f>SUM(B6:B8)</f>
        <v>10351</v>
      </c>
      <c r="C5" s="86">
        <f>SUM(C6:C8)</f>
        <v>12731</v>
      </c>
      <c r="D5" s="86">
        <f t="shared" si="0"/>
        <v>2380</v>
      </c>
      <c r="E5" s="87">
        <f t="shared" si="1"/>
        <v>22.992947541300357</v>
      </c>
    </row>
    <row r="6" spans="1:5" ht="15.75" customHeight="1">
      <c r="A6" s="88" t="s">
        <v>208</v>
      </c>
      <c r="B6" s="86">
        <v>8270</v>
      </c>
      <c r="C6" s="86">
        <v>10181</v>
      </c>
      <c r="D6" s="86">
        <f t="shared" si="0"/>
        <v>1911</v>
      </c>
      <c r="E6" s="87">
        <f t="shared" si="1"/>
        <v>23.107617896009675</v>
      </c>
    </row>
    <row r="7" spans="1:5" ht="15.75" customHeight="1">
      <c r="A7" s="88" t="s">
        <v>209</v>
      </c>
      <c r="B7" s="86"/>
      <c r="C7" s="86"/>
      <c r="D7" s="86">
        <f t="shared" si="0"/>
        <v>0</v>
      </c>
      <c r="E7" s="87">
        <f t="shared" si="1"/>
        <v>0</v>
      </c>
    </row>
    <row r="8" spans="1:5" ht="15.75" customHeight="1">
      <c r="A8" s="88" t="s">
        <v>210</v>
      </c>
      <c r="B8" s="86">
        <v>2081</v>
      </c>
      <c r="C8" s="86">
        <v>2550</v>
      </c>
      <c r="D8" s="86">
        <f t="shared" si="0"/>
        <v>469</v>
      </c>
      <c r="E8" s="87">
        <f t="shared" si="1"/>
        <v>22.537241710716003</v>
      </c>
    </row>
    <row r="9" spans="1:5" ht="15.75" customHeight="1">
      <c r="A9" s="88" t="s">
        <v>211</v>
      </c>
      <c r="B9" s="89">
        <f>B10+B11</f>
        <v>30001</v>
      </c>
      <c r="C9" s="89">
        <v>33110</v>
      </c>
      <c r="D9" s="86">
        <f t="shared" si="0"/>
        <v>3109</v>
      </c>
      <c r="E9" s="87">
        <f t="shared" si="1"/>
        <v>10.36298790040332</v>
      </c>
    </row>
    <row r="10" spans="1:5" ht="15.75" customHeight="1">
      <c r="A10" s="88" t="s">
        <v>212</v>
      </c>
      <c r="B10" s="86">
        <v>13448</v>
      </c>
      <c r="C10" s="86"/>
      <c r="D10" s="86">
        <f t="shared" si="0"/>
        <v>-13448</v>
      </c>
      <c r="E10" s="87">
        <f t="shared" si="1"/>
        <v>-100</v>
      </c>
    </row>
    <row r="11" spans="1:5" ht="15.75" customHeight="1">
      <c r="A11" s="88" t="s">
        <v>213</v>
      </c>
      <c r="B11" s="89">
        <v>16553</v>
      </c>
      <c r="C11" s="89">
        <f>SUM(C12:C14)</f>
        <v>4600</v>
      </c>
      <c r="D11" s="86">
        <f t="shared" si="0"/>
        <v>-11953</v>
      </c>
      <c r="E11" s="87">
        <f t="shared" si="1"/>
        <v>-72.21047544251797</v>
      </c>
    </row>
    <row r="12" spans="1:5" ht="15.75" customHeight="1">
      <c r="A12" s="90" t="s">
        <v>214</v>
      </c>
      <c r="B12" s="86">
        <v>1129</v>
      </c>
      <c r="C12" s="86">
        <v>1000</v>
      </c>
      <c r="D12" s="86">
        <f t="shared" si="0"/>
        <v>-129</v>
      </c>
      <c r="E12" s="87">
        <f t="shared" si="1"/>
        <v>-11.426040744021257</v>
      </c>
    </row>
    <row r="13" spans="1:5" ht="15.75" customHeight="1">
      <c r="A13" s="90" t="s">
        <v>215</v>
      </c>
      <c r="B13" s="86">
        <v>3456</v>
      </c>
      <c r="C13" s="86">
        <v>2000</v>
      </c>
      <c r="D13" s="86">
        <f t="shared" si="0"/>
        <v>-1456</v>
      </c>
      <c r="E13" s="87">
        <f t="shared" si="1"/>
        <v>-42.129629629629626</v>
      </c>
    </row>
    <row r="14" spans="1:5" ht="15.75" customHeight="1">
      <c r="A14" s="90" t="s">
        <v>216</v>
      </c>
      <c r="B14" s="86">
        <v>1454</v>
      </c>
      <c r="C14" s="86">
        <v>1600</v>
      </c>
      <c r="D14" s="86">
        <f t="shared" si="0"/>
        <v>146</v>
      </c>
      <c r="E14" s="87">
        <f t="shared" si="1"/>
        <v>10.041265474552958</v>
      </c>
    </row>
    <row r="15" spans="1:5" ht="15.75" customHeight="1">
      <c r="A15" s="85" t="s">
        <v>217</v>
      </c>
      <c r="B15" s="86">
        <f>SUM(B16,B27,B32,B33,B35)</f>
        <v>21661</v>
      </c>
      <c r="C15" s="86">
        <f>SUM(C16,C27,C32,C33,C35)</f>
        <v>22374</v>
      </c>
      <c r="D15" s="86">
        <f t="shared" si="0"/>
        <v>713</v>
      </c>
      <c r="E15" s="87">
        <f t="shared" si="1"/>
        <v>3.291630118646415</v>
      </c>
    </row>
    <row r="16" spans="1:5" ht="15.75" customHeight="1">
      <c r="A16" s="88" t="s">
        <v>218</v>
      </c>
      <c r="B16" s="86">
        <f>SUM(B17:B26)</f>
        <v>4212</v>
      </c>
      <c r="C16" s="86">
        <f>SUM(C17:C26)</f>
        <v>4875</v>
      </c>
      <c r="D16" s="86">
        <f t="shared" si="0"/>
        <v>663</v>
      </c>
      <c r="E16" s="87">
        <f t="shared" si="1"/>
        <v>15.74074074074074</v>
      </c>
    </row>
    <row r="17" spans="1:5" ht="15.75" customHeight="1">
      <c r="A17" s="91" t="s">
        <v>219</v>
      </c>
      <c r="B17" s="86">
        <v>492</v>
      </c>
      <c r="C17" s="86">
        <v>500</v>
      </c>
      <c r="D17" s="86">
        <f t="shared" si="0"/>
        <v>8</v>
      </c>
      <c r="E17" s="87">
        <f t="shared" si="1"/>
        <v>1.6260162601626018</v>
      </c>
    </row>
    <row r="18" spans="1:5" ht="15.75" customHeight="1">
      <c r="A18" s="91" t="s">
        <v>220</v>
      </c>
      <c r="B18" s="86">
        <v>1700</v>
      </c>
      <c r="C18" s="86">
        <v>1800</v>
      </c>
      <c r="D18" s="86">
        <f t="shared" si="0"/>
        <v>100</v>
      </c>
      <c r="E18" s="87">
        <f t="shared" si="1"/>
        <v>5.88235294117647</v>
      </c>
    </row>
    <row r="19" spans="1:5" ht="15.75" customHeight="1">
      <c r="A19" s="91" t="s">
        <v>221</v>
      </c>
      <c r="B19" s="86">
        <v>325</v>
      </c>
      <c r="C19" s="86">
        <v>315</v>
      </c>
      <c r="D19" s="86">
        <f t="shared" si="0"/>
        <v>-10</v>
      </c>
      <c r="E19" s="87">
        <f t="shared" si="1"/>
        <v>-3.076923076923077</v>
      </c>
    </row>
    <row r="20" spans="1:5" ht="15.75" customHeight="1">
      <c r="A20" s="91" t="s">
        <v>576</v>
      </c>
      <c r="B20" s="86">
        <v>777</v>
      </c>
      <c r="C20" s="86">
        <v>800</v>
      </c>
      <c r="D20" s="86">
        <f t="shared" si="0"/>
        <v>23</v>
      </c>
      <c r="E20" s="87">
        <f t="shared" si="1"/>
        <v>2.9601029601029603</v>
      </c>
    </row>
    <row r="21" spans="1:5" ht="15.75" customHeight="1">
      <c r="A21" s="91" t="s">
        <v>577</v>
      </c>
      <c r="B21" s="86">
        <v>8</v>
      </c>
      <c r="C21" s="86">
        <v>15</v>
      </c>
      <c r="D21" s="86">
        <f t="shared" si="0"/>
        <v>7</v>
      </c>
      <c r="E21" s="87">
        <f t="shared" si="1"/>
        <v>87.5</v>
      </c>
    </row>
    <row r="22" spans="1:5" ht="15.75" customHeight="1">
      <c r="A22" s="91" t="s">
        <v>578</v>
      </c>
      <c r="B22" s="86">
        <v>82</v>
      </c>
      <c r="C22" s="86">
        <v>100</v>
      </c>
      <c r="D22" s="86">
        <f t="shared" si="0"/>
        <v>18</v>
      </c>
      <c r="E22" s="87">
        <f t="shared" si="1"/>
        <v>21.951219512195124</v>
      </c>
    </row>
    <row r="23" spans="1:5" ht="15.75" customHeight="1">
      <c r="A23" s="91" t="s">
        <v>579</v>
      </c>
      <c r="B23" s="86">
        <v>115</v>
      </c>
      <c r="C23" s="86">
        <v>280</v>
      </c>
      <c r="D23" s="86">
        <f t="shared" si="0"/>
        <v>165</v>
      </c>
      <c r="E23" s="87">
        <f t="shared" si="1"/>
        <v>143.47826086956522</v>
      </c>
    </row>
    <row r="24" spans="1:5" ht="15.75" customHeight="1">
      <c r="A24" s="91" t="s">
        <v>580</v>
      </c>
      <c r="B24" s="86">
        <v>82</v>
      </c>
      <c r="C24" s="86">
        <v>180</v>
      </c>
      <c r="D24" s="86">
        <f t="shared" si="0"/>
        <v>98</v>
      </c>
      <c r="E24" s="87">
        <f t="shared" si="1"/>
        <v>119.51219512195121</v>
      </c>
    </row>
    <row r="25" spans="1:5" ht="15.75" customHeight="1">
      <c r="A25" s="91" t="s">
        <v>581</v>
      </c>
      <c r="B25" s="86">
        <v>349</v>
      </c>
      <c r="C25" s="86">
        <v>385</v>
      </c>
      <c r="D25" s="86">
        <f t="shared" si="0"/>
        <v>36</v>
      </c>
      <c r="E25" s="87">
        <f t="shared" si="1"/>
        <v>10.315186246418339</v>
      </c>
    </row>
    <row r="26" spans="1:5" ht="15.75" customHeight="1">
      <c r="A26" s="91" t="s">
        <v>222</v>
      </c>
      <c r="B26" s="86">
        <v>282</v>
      </c>
      <c r="C26" s="86">
        <v>500</v>
      </c>
      <c r="D26" s="86">
        <f t="shared" si="0"/>
        <v>218</v>
      </c>
      <c r="E26" s="87">
        <f t="shared" si="1"/>
        <v>77.30496453900709</v>
      </c>
    </row>
    <row r="27" spans="1:5" ht="15.75" customHeight="1">
      <c r="A27" s="88" t="s">
        <v>223</v>
      </c>
      <c r="B27" s="86">
        <v>8547</v>
      </c>
      <c r="C27" s="86">
        <v>7242</v>
      </c>
      <c r="D27" s="86">
        <f t="shared" si="0"/>
        <v>-1305</v>
      </c>
      <c r="E27" s="87">
        <f t="shared" si="1"/>
        <v>-15.268515268515268</v>
      </c>
    </row>
    <row r="28" spans="1:5" ht="15.75" customHeight="1">
      <c r="A28" s="91" t="s">
        <v>224</v>
      </c>
      <c r="B28" s="86">
        <v>4007</v>
      </c>
      <c r="C28" s="86">
        <v>3434</v>
      </c>
      <c r="D28" s="86">
        <f t="shared" si="0"/>
        <v>-573</v>
      </c>
      <c r="E28" s="87">
        <f t="shared" si="1"/>
        <v>-14.299975043673571</v>
      </c>
    </row>
    <row r="29" spans="1:5" ht="15.75" customHeight="1">
      <c r="A29" s="91" t="s">
        <v>225</v>
      </c>
      <c r="B29" s="86">
        <v>1137</v>
      </c>
      <c r="C29" s="86">
        <v>1300</v>
      </c>
      <c r="D29" s="86">
        <f t="shared" si="0"/>
        <v>163</v>
      </c>
      <c r="E29" s="87">
        <f t="shared" si="1"/>
        <v>14.335971855760773</v>
      </c>
    </row>
    <row r="30" spans="1:5" ht="15.75" customHeight="1">
      <c r="A30" s="91" t="s">
        <v>226</v>
      </c>
      <c r="B30" s="86">
        <v>600</v>
      </c>
      <c r="C30" s="86">
        <v>800</v>
      </c>
      <c r="D30" s="86">
        <f t="shared" si="0"/>
        <v>200</v>
      </c>
      <c r="E30" s="87">
        <f t="shared" si="1"/>
        <v>33.33333333333333</v>
      </c>
    </row>
    <row r="31" spans="1:5" ht="15.75" customHeight="1">
      <c r="A31" s="91" t="s">
        <v>227</v>
      </c>
      <c r="B31" s="86">
        <v>652</v>
      </c>
      <c r="C31" s="86">
        <v>445</v>
      </c>
      <c r="D31" s="86">
        <f t="shared" si="0"/>
        <v>-207</v>
      </c>
      <c r="E31" s="87">
        <f t="shared" si="1"/>
        <v>-31.74846625766871</v>
      </c>
    </row>
    <row r="32" spans="1:5" ht="15.75" customHeight="1">
      <c r="A32" s="88" t="s">
        <v>228</v>
      </c>
      <c r="B32" s="86">
        <v>2029</v>
      </c>
      <c r="C32" s="86">
        <v>2909</v>
      </c>
      <c r="D32" s="86">
        <f t="shared" si="0"/>
        <v>880</v>
      </c>
      <c r="E32" s="87">
        <f t="shared" si="1"/>
        <v>43.37111877772302</v>
      </c>
    </row>
    <row r="33" spans="1:5" ht="15.75" customHeight="1">
      <c r="A33" s="88" t="s">
        <v>229</v>
      </c>
      <c r="B33" s="86">
        <v>5453</v>
      </c>
      <c r="C33" s="86">
        <v>3265</v>
      </c>
      <c r="D33" s="86">
        <f t="shared" si="0"/>
        <v>-2188</v>
      </c>
      <c r="E33" s="87">
        <f t="shared" si="1"/>
        <v>-40.12470199889969</v>
      </c>
    </row>
    <row r="34" spans="1:5" ht="15.75" customHeight="1">
      <c r="A34" s="85" t="s">
        <v>230</v>
      </c>
      <c r="B34" s="86">
        <v>513</v>
      </c>
      <c r="C34" s="86">
        <v>475</v>
      </c>
      <c r="D34" s="86">
        <f t="shared" si="0"/>
        <v>-38</v>
      </c>
      <c r="E34" s="87">
        <f t="shared" si="1"/>
        <v>-7.4074074074074066</v>
      </c>
    </row>
    <row r="35" spans="1:5" ht="15.75" customHeight="1">
      <c r="A35" s="88" t="s">
        <v>582</v>
      </c>
      <c r="B35" s="86">
        <v>1420</v>
      </c>
      <c r="C35" s="86">
        <v>4083</v>
      </c>
      <c r="D35" s="86">
        <f t="shared" si="0"/>
        <v>2663</v>
      </c>
      <c r="E35" s="87">
        <f t="shared" si="1"/>
        <v>187.53521126760563</v>
      </c>
    </row>
    <row r="36" spans="1:5" ht="15.75" customHeight="1">
      <c r="A36" s="92" t="s">
        <v>33</v>
      </c>
      <c r="B36" s="93">
        <f>SUM(B4,B15)</f>
        <v>62013</v>
      </c>
      <c r="C36" s="93">
        <f>SUM(C4,C15)</f>
        <v>68215</v>
      </c>
      <c r="D36" s="94">
        <f t="shared" si="0"/>
        <v>6202</v>
      </c>
      <c r="E36" s="95">
        <f t="shared" si="1"/>
        <v>10.001128795575122</v>
      </c>
    </row>
    <row r="37" spans="1:5" ht="15.75" customHeight="1">
      <c r="A37" s="96"/>
      <c r="B37" s="93"/>
      <c r="C37" s="93"/>
      <c r="D37" s="94"/>
      <c r="E37" s="95"/>
    </row>
    <row r="38" spans="1:5" ht="15.75" customHeight="1">
      <c r="A38" s="85" t="s">
        <v>231</v>
      </c>
      <c r="B38" s="86">
        <f>SUM(B39,B44,B59,B62)</f>
        <v>109619</v>
      </c>
      <c r="C38" s="86">
        <f>SUM(C39,C44,C59,C62)</f>
        <v>119009</v>
      </c>
      <c r="D38" s="86">
        <f>C38-B38</f>
        <v>9390</v>
      </c>
      <c r="E38" s="87">
        <f>IF(B38=0,0,D38/B38)*100</f>
        <v>8.566033260657367</v>
      </c>
    </row>
    <row r="39" spans="1:5" ht="15.75" customHeight="1">
      <c r="A39" s="88" t="s">
        <v>583</v>
      </c>
      <c r="B39" s="97">
        <f>SUM(B40:B43)</f>
        <v>4958</v>
      </c>
      <c r="C39" s="97">
        <f>SUM(C40:C43)</f>
        <v>4958</v>
      </c>
      <c r="D39" s="86">
        <f aca="true" t="shared" si="2" ref="D39:D75">C39-B39</f>
        <v>0</v>
      </c>
      <c r="E39" s="87">
        <f aca="true" t="shared" si="3" ref="E39:E75">IF(B39=0,0,D39/B39)*100</f>
        <v>0</v>
      </c>
    </row>
    <row r="40" spans="1:5" ht="15.75" customHeight="1">
      <c r="A40" s="98" t="s">
        <v>232</v>
      </c>
      <c r="B40" s="97">
        <v>2231</v>
      </c>
      <c r="C40" s="97">
        <v>2231</v>
      </c>
      <c r="D40" s="86">
        <f t="shared" si="2"/>
        <v>0</v>
      </c>
      <c r="E40" s="87">
        <f t="shared" si="3"/>
        <v>0</v>
      </c>
    </row>
    <row r="41" spans="1:5" ht="15.75" customHeight="1">
      <c r="A41" s="98" t="s">
        <v>233</v>
      </c>
      <c r="B41" s="97">
        <v>329</v>
      </c>
      <c r="C41" s="97">
        <v>329</v>
      </c>
      <c r="D41" s="86">
        <f t="shared" si="2"/>
        <v>0</v>
      </c>
      <c r="E41" s="87">
        <f t="shared" si="3"/>
        <v>0</v>
      </c>
    </row>
    <row r="42" spans="1:5" ht="15.75" customHeight="1">
      <c r="A42" s="98" t="s">
        <v>234</v>
      </c>
      <c r="B42" s="97">
        <v>306</v>
      </c>
      <c r="C42" s="97">
        <v>306</v>
      </c>
      <c r="D42" s="86">
        <f t="shared" si="2"/>
        <v>0</v>
      </c>
      <c r="E42" s="87">
        <f t="shared" si="3"/>
        <v>0</v>
      </c>
    </row>
    <row r="43" spans="1:5" ht="15.75" customHeight="1">
      <c r="A43" s="98" t="s">
        <v>235</v>
      </c>
      <c r="B43" s="97">
        <v>2092</v>
      </c>
      <c r="C43" s="97">
        <v>2092</v>
      </c>
      <c r="D43" s="86">
        <f t="shared" si="2"/>
        <v>0</v>
      </c>
      <c r="E43" s="87">
        <f t="shared" si="3"/>
        <v>0</v>
      </c>
    </row>
    <row r="44" spans="1:5" ht="15.75" customHeight="1">
      <c r="A44" s="88" t="s">
        <v>584</v>
      </c>
      <c r="B44" s="97">
        <f>SUM(B45:B58)</f>
        <v>81297</v>
      </c>
      <c r="C44" s="97">
        <f>SUM(C45:C58)</f>
        <v>82719</v>
      </c>
      <c r="D44" s="86">
        <f t="shared" si="2"/>
        <v>1422</v>
      </c>
      <c r="E44" s="87">
        <f t="shared" si="3"/>
        <v>1.7491420347614302</v>
      </c>
    </row>
    <row r="45" spans="1:5" ht="15.75" customHeight="1">
      <c r="A45" s="99" t="s">
        <v>236</v>
      </c>
      <c r="B45" s="97">
        <v>21797</v>
      </c>
      <c r="C45" s="97">
        <v>24268</v>
      </c>
      <c r="D45" s="86">
        <f t="shared" si="2"/>
        <v>2471</v>
      </c>
      <c r="E45" s="87">
        <f t="shared" si="3"/>
        <v>11.336422443455522</v>
      </c>
    </row>
    <row r="46" spans="1:5" ht="15.75" customHeight="1">
      <c r="A46" s="100" t="s">
        <v>237</v>
      </c>
      <c r="B46" s="97">
        <v>10915</v>
      </c>
      <c r="C46" s="97">
        <v>8658</v>
      </c>
      <c r="D46" s="86">
        <f t="shared" si="2"/>
        <v>-2257</v>
      </c>
      <c r="E46" s="87">
        <f t="shared" si="3"/>
        <v>-20.677966101694913</v>
      </c>
    </row>
    <row r="47" spans="1:5" ht="15.75" customHeight="1">
      <c r="A47" s="100" t="s">
        <v>238</v>
      </c>
      <c r="B47" s="97">
        <v>2802</v>
      </c>
      <c r="C47" s="97"/>
      <c r="D47" s="86">
        <f t="shared" si="2"/>
        <v>-2802</v>
      </c>
      <c r="E47" s="87">
        <f t="shared" si="3"/>
        <v>-100</v>
      </c>
    </row>
    <row r="48" spans="1:5" ht="15.75" customHeight="1">
      <c r="A48" s="100" t="s">
        <v>239</v>
      </c>
      <c r="B48" s="97">
        <v>1106</v>
      </c>
      <c r="C48" s="97">
        <v>1000</v>
      </c>
      <c r="D48" s="86">
        <f t="shared" si="2"/>
        <v>-106</v>
      </c>
      <c r="E48" s="87">
        <f t="shared" si="3"/>
        <v>-9.584086799276673</v>
      </c>
    </row>
    <row r="49" spans="1:5" ht="15.75" customHeight="1">
      <c r="A49" s="100" t="s">
        <v>240</v>
      </c>
      <c r="B49" s="97">
        <v>1568</v>
      </c>
      <c r="C49" s="97">
        <v>1568</v>
      </c>
      <c r="D49" s="86">
        <f t="shared" si="2"/>
        <v>0</v>
      </c>
      <c r="E49" s="87">
        <f t="shared" si="3"/>
        <v>0</v>
      </c>
    </row>
    <row r="50" spans="1:5" ht="15.75" customHeight="1">
      <c r="A50" s="100" t="s">
        <v>241</v>
      </c>
      <c r="B50" s="97"/>
      <c r="C50" s="97"/>
      <c r="D50" s="86">
        <f t="shared" si="2"/>
        <v>0</v>
      </c>
      <c r="E50" s="87">
        <f t="shared" si="3"/>
        <v>0</v>
      </c>
    </row>
    <row r="51" spans="1:5" ht="15.75" customHeight="1">
      <c r="A51" s="100" t="s">
        <v>242</v>
      </c>
      <c r="B51" s="97">
        <v>1223</v>
      </c>
      <c r="C51" s="97">
        <v>1223</v>
      </c>
      <c r="D51" s="86">
        <f t="shared" si="2"/>
        <v>0</v>
      </c>
      <c r="E51" s="87">
        <f t="shared" si="3"/>
        <v>0</v>
      </c>
    </row>
    <row r="52" spans="1:5" ht="15.75" customHeight="1">
      <c r="A52" s="100" t="s">
        <v>243</v>
      </c>
      <c r="B52" s="97">
        <v>10321</v>
      </c>
      <c r="C52" s="97">
        <v>9938</v>
      </c>
      <c r="D52" s="86">
        <f t="shared" si="2"/>
        <v>-383</v>
      </c>
      <c r="E52" s="87">
        <f t="shared" si="3"/>
        <v>-3.710880728611569</v>
      </c>
    </row>
    <row r="53" spans="1:5" ht="15.75" customHeight="1">
      <c r="A53" s="100" t="s">
        <v>244</v>
      </c>
      <c r="B53" s="97">
        <v>6192</v>
      </c>
      <c r="C53" s="97">
        <v>7154</v>
      </c>
      <c r="D53" s="86">
        <f t="shared" si="2"/>
        <v>962</v>
      </c>
      <c r="E53" s="87">
        <f t="shared" si="3"/>
        <v>15.536175710594316</v>
      </c>
    </row>
    <row r="54" spans="1:5" ht="15.75" customHeight="1">
      <c r="A54" s="100" t="s">
        <v>245</v>
      </c>
      <c r="B54" s="97">
        <v>9019</v>
      </c>
      <c r="C54" s="97">
        <v>11308</v>
      </c>
      <c r="D54" s="86">
        <f t="shared" si="2"/>
        <v>2289</v>
      </c>
      <c r="E54" s="87">
        <f t="shared" si="3"/>
        <v>25.37975385297705</v>
      </c>
    </row>
    <row r="55" spans="1:5" ht="15.75" customHeight="1">
      <c r="A55" s="100" t="s">
        <v>246</v>
      </c>
      <c r="B55" s="97"/>
      <c r="C55" s="97">
        <v>240</v>
      </c>
      <c r="D55" s="86">
        <f t="shared" si="2"/>
        <v>240</v>
      </c>
      <c r="E55" s="87">
        <f t="shared" si="3"/>
        <v>0</v>
      </c>
    </row>
    <row r="56" spans="1:5" ht="15.75" customHeight="1">
      <c r="A56" s="100" t="s">
        <v>585</v>
      </c>
      <c r="B56" s="97">
        <v>7466</v>
      </c>
      <c r="C56" s="97">
        <v>8561</v>
      </c>
      <c r="D56" s="86">
        <f t="shared" si="2"/>
        <v>1095</v>
      </c>
      <c r="E56" s="87">
        <f t="shared" si="3"/>
        <v>14.666488079292794</v>
      </c>
    </row>
    <row r="57" spans="1:5" ht="15.75" customHeight="1">
      <c r="A57" s="99" t="s">
        <v>247</v>
      </c>
      <c r="B57" s="97">
        <v>8431</v>
      </c>
      <c r="C57" s="97">
        <v>8431</v>
      </c>
      <c r="D57" s="86">
        <f t="shared" si="2"/>
        <v>0</v>
      </c>
      <c r="E57" s="87">
        <f t="shared" si="3"/>
        <v>0</v>
      </c>
    </row>
    <row r="58" spans="1:5" ht="15.75" customHeight="1">
      <c r="A58" s="100" t="s">
        <v>248</v>
      </c>
      <c r="B58" s="97">
        <v>457</v>
      </c>
      <c r="C58" s="97">
        <v>370</v>
      </c>
      <c r="D58" s="86">
        <f t="shared" si="2"/>
        <v>-87</v>
      </c>
      <c r="E58" s="87">
        <f t="shared" si="3"/>
        <v>-19.037199124726477</v>
      </c>
    </row>
    <row r="59" spans="1:5" ht="15.75" customHeight="1">
      <c r="A59" s="88" t="s">
        <v>586</v>
      </c>
      <c r="B59" s="97">
        <f>SUM(B60:B61)</f>
        <v>21781</v>
      </c>
      <c r="C59" s="97">
        <f>SUM(C60:C61)</f>
        <v>29449</v>
      </c>
      <c r="D59" s="86">
        <f t="shared" si="2"/>
        <v>7668</v>
      </c>
      <c r="E59" s="87">
        <f t="shared" si="3"/>
        <v>35.2049951792847</v>
      </c>
    </row>
    <row r="60" spans="1:5" ht="15.75" customHeight="1">
      <c r="A60" s="91" t="s">
        <v>249</v>
      </c>
      <c r="B60" s="97">
        <v>764</v>
      </c>
      <c r="C60" s="97">
        <v>2061</v>
      </c>
      <c r="D60" s="86">
        <f t="shared" si="2"/>
        <v>1297</v>
      </c>
      <c r="E60" s="87">
        <f t="shared" si="3"/>
        <v>169.76439790575915</v>
      </c>
    </row>
    <row r="61" spans="1:5" ht="15.75" customHeight="1">
      <c r="A61" s="91" t="s">
        <v>250</v>
      </c>
      <c r="B61" s="97">
        <v>21017</v>
      </c>
      <c r="C61" s="97">
        <v>27388</v>
      </c>
      <c r="D61" s="86">
        <f t="shared" si="2"/>
        <v>6371</v>
      </c>
      <c r="E61" s="87">
        <f t="shared" si="3"/>
        <v>30.313555693010418</v>
      </c>
    </row>
    <row r="62" spans="1:5" ht="15.75" customHeight="1">
      <c r="A62" s="88" t="s">
        <v>587</v>
      </c>
      <c r="B62" s="97">
        <f>SUM(B63:B64)</f>
        <v>1583</v>
      </c>
      <c r="C62" s="97">
        <f>SUM(C63:C64)</f>
        <v>1883</v>
      </c>
      <c r="D62" s="86">
        <f t="shared" si="2"/>
        <v>300</v>
      </c>
      <c r="E62" s="87">
        <f t="shared" si="3"/>
        <v>18.951358180669615</v>
      </c>
    </row>
    <row r="63" spans="1:5" ht="15.75" customHeight="1">
      <c r="A63" s="91" t="s">
        <v>251</v>
      </c>
      <c r="B63" s="97">
        <v>1583</v>
      </c>
      <c r="C63" s="97">
        <v>1883</v>
      </c>
      <c r="D63" s="86">
        <f t="shared" si="2"/>
        <v>300</v>
      </c>
      <c r="E63" s="87">
        <f t="shared" si="3"/>
        <v>18.951358180669615</v>
      </c>
    </row>
    <row r="64" spans="1:5" ht="15.75" customHeight="1">
      <c r="A64" s="91" t="s">
        <v>252</v>
      </c>
      <c r="B64" s="97"/>
      <c r="C64" s="97"/>
      <c r="D64" s="86">
        <f t="shared" si="2"/>
        <v>0</v>
      </c>
      <c r="E64" s="87">
        <f t="shared" si="3"/>
        <v>0</v>
      </c>
    </row>
    <row r="65" spans="1:5" ht="15.75" customHeight="1">
      <c r="A65" s="85" t="s">
        <v>253</v>
      </c>
      <c r="B65" s="97">
        <f>SUM(B66:B69)</f>
        <v>35885</v>
      </c>
      <c r="C65" s="97">
        <f>SUM(C66:C69)</f>
        <v>24872</v>
      </c>
      <c r="D65" s="86">
        <f t="shared" si="2"/>
        <v>-11013</v>
      </c>
      <c r="E65" s="87">
        <f t="shared" si="3"/>
        <v>-30.689703218615023</v>
      </c>
    </row>
    <row r="66" spans="1:5" ht="15.75" customHeight="1">
      <c r="A66" s="91" t="s">
        <v>254</v>
      </c>
      <c r="B66" s="97">
        <v>138</v>
      </c>
      <c r="C66" s="97">
        <v>644</v>
      </c>
      <c r="D66" s="86">
        <f t="shared" si="2"/>
        <v>506</v>
      </c>
      <c r="E66" s="87">
        <f t="shared" si="3"/>
        <v>366.66666666666663</v>
      </c>
    </row>
    <row r="67" spans="1:5" ht="15.75" customHeight="1">
      <c r="A67" s="91" t="s">
        <v>255</v>
      </c>
      <c r="B67" s="97">
        <v>8762</v>
      </c>
      <c r="C67" s="97"/>
      <c r="D67" s="86">
        <f t="shared" si="2"/>
        <v>-8762</v>
      </c>
      <c r="E67" s="87">
        <f t="shared" si="3"/>
        <v>-100</v>
      </c>
    </row>
    <row r="68" spans="1:5" ht="15.75" customHeight="1">
      <c r="A68" s="91" t="s">
        <v>256</v>
      </c>
      <c r="B68" s="97">
        <v>8584</v>
      </c>
      <c r="C68" s="97">
        <v>4865</v>
      </c>
      <c r="D68" s="86">
        <f t="shared" si="2"/>
        <v>-3719</v>
      </c>
      <c r="E68" s="87">
        <f t="shared" si="3"/>
        <v>-43.32479030754893</v>
      </c>
    </row>
    <row r="69" spans="1:5" ht="15.75" customHeight="1">
      <c r="A69" s="91" t="s">
        <v>588</v>
      </c>
      <c r="B69" s="97">
        <v>18401</v>
      </c>
      <c r="C69" s="97">
        <v>19363</v>
      </c>
      <c r="D69" s="86">
        <f t="shared" si="2"/>
        <v>962</v>
      </c>
      <c r="E69" s="87">
        <f t="shared" si="3"/>
        <v>5.227976740394544</v>
      </c>
    </row>
    <row r="70" spans="1:5" ht="15.75" customHeight="1">
      <c r="A70" s="101" t="s">
        <v>257</v>
      </c>
      <c r="B70" s="97"/>
      <c r="C70" s="97"/>
      <c r="D70" s="86">
        <f t="shared" si="2"/>
        <v>0</v>
      </c>
      <c r="E70" s="87">
        <f t="shared" si="3"/>
        <v>0</v>
      </c>
    </row>
    <row r="71" spans="1:5" ht="15.75" customHeight="1">
      <c r="A71" s="101" t="s">
        <v>70</v>
      </c>
      <c r="B71" s="97">
        <f>SUM(B72:B73)</f>
        <v>0</v>
      </c>
      <c r="C71" s="97">
        <f>SUM(C72:C73)</f>
        <v>500</v>
      </c>
      <c r="D71" s="86">
        <f t="shared" si="2"/>
        <v>500</v>
      </c>
      <c r="E71" s="87">
        <f t="shared" si="3"/>
        <v>0</v>
      </c>
    </row>
    <row r="72" spans="1:5" ht="15.75" customHeight="1">
      <c r="A72" s="88" t="s">
        <v>589</v>
      </c>
      <c r="B72" s="97"/>
      <c r="C72" s="97">
        <v>500</v>
      </c>
      <c r="D72" s="86">
        <f t="shared" si="2"/>
        <v>500</v>
      </c>
      <c r="E72" s="87">
        <f t="shared" si="3"/>
        <v>0</v>
      </c>
    </row>
    <row r="73" spans="1:5" ht="15.75" customHeight="1">
      <c r="A73" s="88"/>
      <c r="B73" s="97"/>
      <c r="C73" s="97"/>
      <c r="D73" s="86">
        <f t="shared" si="2"/>
        <v>0</v>
      </c>
      <c r="E73" s="87">
        <f t="shared" si="3"/>
        <v>0</v>
      </c>
    </row>
    <row r="74" spans="1:5" ht="15.75" customHeight="1">
      <c r="A74" s="92" t="s">
        <v>590</v>
      </c>
      <c r="B74" s="93">
        <f>SUM(B38,B65,B70:B71)</f>
        <v>145504</v>
      </c>
      <c r="C74" s="93">
        <f>SUM(C38,C65,C70:C71)</f>
        <v>144381</v>
      </c>
      <c r="D74" s="86">
        <f t="shared" si="2"/>
        <v>-1123</v>
      </c>
      <c r="E74" s="87">
        <f t="shared" si="3"/>
        <v>-0.7718000879700901</v>
      </c>
    </row>
    <row r="75" spans="1:5" ht="15.75" customHeight="1">
      <c r="A75" s="92" t="s">
        <v>521</v>
      </c>
      <c r="B75" s="94">
        <f>SUM(B36,B74)</f>
        <v>207517</v>
      </c>
      <c r="C75" s="94">
        <f>SUM(C36,C74)</f>
        <v>212596</v>
      </c>
      <c r="D75" s="86">
        <f t="shared" si="2"/>
        <v>5079</v>
      </c>
      <c r="E75" s="87">
        <f t="shared" si="3"/>
        <v>2.447510324455346</v>
      </c>
    </row>
    <row r="76" spans="1:5" ht="15.75" customHeight="1">
      <c r="A76" s="92" t="s">
        <v>72</v>
      </c>
      <c r="B76" s="93"/>
      <c r="C76" s="93">
        <f>'[31]一般公共预算支出表4'!C152</f>
        <v>212596</v>
      </c>
      <c r="D76" s="86"/>
      <c r="E76" s="87"/>
    </row>
    <row r="77" spans="1:5" ht="15.75" customHeight="1">
      <c r="A77" s="102" t="s">
        <v>258</v>
      </c>
      <c r="B77" s="86"/>
      <c r="C77" s="86">
        <f>C75-C76</f>
        <v>0</v>
      </c>
      <c r="D77" s="86"/>
      <c r="E77" s="87"/>
    </row>
    <row r="78" spans="1:3" ht="24.75" customHeight="1">
      <c r="A78" s="103"/>
      <c r="B78" s="104"/>
      <c r="C78" s="104"/>
    </row>
    <row r="79" ht="24.75" customHeight="1">
      <c r="A79" s="103"/>
    </row>
    <row r="80" ht="24.75" customHeight="1">
      <c r="A80" s="103"/>
    </row>
    <row r="81" ht="24.75" customHeight="1">
      <c r="A81" s="103"/>
    </row>
    <row r="82" ht="15" customHeight="1">
      <c r="A82" s="103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3.5" customHeight="1"/>
    <row r="95" ht="15" customHeight="1"/>
  </sheetData>
  <mergeCells count="2">
    <mergeCell ref="C2:E2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5"/>
  <sheetViews>
    <sheetView tabSelected="1" workbookViewId="0" topLeftCell="A1">
      <selection activeCell="G110" sqref="G110"/>
    </sheetView>
  </sheetViews>
  <sheetFormatPr defaultColWidth="8.00390625" defaultRowHeight="14.25"/>
  <cols>
    <col min="1" max="1" width="23.50390625" style="107" customWidth="1"/>
    <col min="2" max="4" width="8.00390625" style="107" bestFit="1" customWidth="1"/>
    <col min="5" max="5" width="7.25390625" style="107" customWidth="1"/>
    <col min="6" max="6" width="8.00390625" style="107" customWidth="1"/>
    <col min="7" max="7" width="8.00390625" style="107" bestFit="1" customWidth="1"/>
    <col min="8" max="8" width="19.375" style="107" customWidth="1"/>
    <col min="9" max="9" width="8.125" style="107" customWidth="1"/>
    <col min="10" max="10" width="7.875" style="107" customWidth="1"/>
    <col min="11" max="11" width="8.00390625" style="107" customWidth="1"/>
    <col min="12" max="12" width="7.50390625" style="107" customWidth="1"/>
    <col min="13" max="13" width="7.375" style="107" customWidth="1"/>
    <col min="14" max="16384" width="8.00390625" style="107" bestFit="1" customWidth="1"/>
  </cols>
  <sheetData>
    <row r="1" spans="1:14" s="105" customFormat="1" ht="25.5">
      <c r="A1" s="177" t="s">
        <v>591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3" ht="16.5" customHeight="1">
      <c r="A2" s="106" t="s">
        <v>620</v>
      </c>
      <c r="H2" s="108"/>
      <c r="I2" s="108"/>
      <c r="J2" s="108"/>
      <c r="K2" s="108"/>
      <c r="L2" s="108"/>
      <c r="M2" s="109" t="s">
        <v>0</v>
      </c>
    </row>
    <row r="3" spans="1:14" ht="17.25" customHeight="1">
      <c r="A3" s="178" t="s">
        <v>204</v>
      </c>
      <c r="B3" s="179" t="s">
        <v>259</v>
      </c>
      <c r="C3" s="180" t="s">
        <v>260</v>
      </c>
      <c r="D3" s="180"/>
      <c r="E3" s="180"/>
      <c r="F3" s="181" t="s">
        <v>261</v>
      </c>
      <c r="G3" s="181" t="s">
        <v>262</v>
      </c>
      <c r="H3" s="178" t="s">
        <v>263</v>
      </c>
      <c r="I3" s="179" t="s">
        <v>259</v>
      </c>
      <c r="J3" s="180" t="s">
        <v>260</v>
      </c>
      <c r="K3" s="180"/>
      <c r="L3" s="180"/>
      <c r="M3" s="181" t="s">
        <v>261</v>
      </c>
      <c r="N3" s="181" t="s">
        <v>262</v>
      </c>
    </row>
    <row r="4" spans="1:14" s="112" customFormat="1" ht="33.75" customHeight="1">
      <c r="A4" s="178"/>
      <c r="B4" s="179"/>
      <c r="C4" s="111" t="s">
        <v>264</v>
      </c>
      <c r="D4" s="111" t="s">
        <v>265</v>
      </c>
      <c r="E4" s="111" t="s">
        <v>266</v>
      </c>
      <c r="F4" s="181"/>
      <c r="G4" s="181"/>
      <c r="H4" s="178"/>
      <c r="I4" s="179"/>
      <c r="J4" s="111" t="s">
        <v>264</v>
      </c>
      <c r="K4" s="111" t="s">
        <v>265</v>
      </c>
      <c r="L4" s="111" t="s">
        <v>266</v>
      </c>
      <c r="M4" s="181"/>
      <c r="N4" s="181"/>
    </row>
    <row r="5" spans="1:14" s="106" customFormat="1" ht="18" customHeight="1">
      <c r="A5" s="113" t="s">
        <v>267</v>
      </c>
      <c r="B5" s="114">
        <f>SUM(B6:B28)</f>
        <v>14924</v>
      </c>
      <c r="C5" s="114">
        <f>SUM(C6:C28)</f>
        <v>21532</v>
      </c>
      <c r="D5" s="114">
        <f>SUM(D6:D28)</f>
        <v>20297</v>
      </c>
      <c r="E5" s="114">
        <f>SUM(E6:E28)</f>
        <v>1235</v>
      </c>
      <c r="F5" s="86">
        <f>C5-B5</f>
        <v>6608</v>
      </c>
      <c r="G5" s="115">
        <f>IF(B5=0,0,F5/B5*100)</f>
        <v>44.27767354596623</v>
      </c>
      <c r="H5" s="113" t="s">
        <v>268</v>
      </c>
      <c r="I5" s="86">
        <v>44607</v>
      </c>
      <c r="J5" s="97">
        <f>SUM(K5:L5)</f>
        <v>49865</v>
      </c>
      <c r="K5" s="86">
        <v>48985</v>
      </c>
      <c r="L5" s="86">
        <v>880</v>
      </c>
      <c r="M5" s="86">
        <f>J5-I5</f>
        <v>5258</v>
      </c>
      <c r="N5" s="87">
        <f>IF(I5=0,0,M5/I5*100)</f>
        <v>11.78738762974421</v>
      </c>
    </row>
    <row r="6" spans="1:14" s="106" customFormat="1" ht="18" customHeight="1">
      <c r="A6" s="116" t="s">
        <v>269</v>
      </c>
      <c r="B6" s="117">
        <v>234</v>
      </c>
      <c r="C6" s="117">
        <f>SUM(D6:E6)</f>
        <v>262</v>
      </c>
      <c r="D6" s="117">
        <v>262</v>
      </c>
      <c r="E6" s="114"/>
      <c r="F6" s="86">
        <f aca="true" t="shared" si="0" ref="F6:F69">C6-B6</f>
        <v>28</v>
      </c>
      <c r="G6" s="115">
        <f aca="true" t="shared" si="1" ref="G6:G69">IF(B6=0,0,F6/B6*100)</f>
        <v>11.965811965811966</v>
      </c>
      <c r="H6" s="113" t="s">
        <v>270</v>
      </c>
      <c r="I6" s="86">
        <v>35930</v>
      </c>
      <c r="J6" s="97">
        <f aca="true" t="shared" si="2" ref="J6:J14">SUM(K6:L6)</f>
        <v>50806</v>
      </c>
      <c r="K6" s="86">
        <v>37288</v>
      </c>
      <c r="L6" s="86">
        <v>13518</v>
      </c>
      <c r="M6" s="86">
        <f aca="true" t="shared" si="3" ref="M6:M14">J6-I6</f>
        <v>14876</v>
      </c>
      <c r="N6" s="87">
        <f aca="true" t="shared" si="4" ref="N6:N14">IF(I6=0,0,M6/I6*100)</f>
        <v>41.4027275257445</v>
      </c>
    </row>
    <row r="7" spans="1:14" s="106" customFormat="1" ht="18" customHeight="1">
      <c r="A7" s="116" t="s">
        <v>271</v>
      </c>
      <c r="B7" s="117">
        <v>193</v>
      </c>
      <c r="C7" s="117">
        <f aca="true" t="shared" si="5" ref="C7:C28">SUM(D7:E7)</f>
        <v>199</v>
      </c>
      <c r="D7" s="117">
        <v>199</v>
      </c>
      <c r="E7" s="114"/>
      <c r="F7" s="86">
        <f t="shared" si="0"/>
        <v>6</v>
      </c>
      <c r="G7" s="115">
        <f t="shared" si="1"/>
        <v>3.1088082901554404</v>
      </c>
      <c r="H7" s="113" t="s">
        <v>272</v>
      </c>
      <c r="I7" s="86">
        <v>44700</v>
      </c>
      <c r="J7" s="97">
        <f t="shared" si="2"/>
        <v>61207</v>
      </c>
      <c r="K7" s="86">
        <v>52710</v>
      </c>
      <c r="L7" s="86">
        <v>8497</v>
      </c>
      <c r="M7" s="86">
        <f t="shared" si="3"/>
        <v>16507</v>
      </c>
      <c r="N7" s="87">
        <f t="shared" si="4"/>
        <v>36.92841163310962</v>
      </c>
    </row>
    <row r="8" spans="1:14" s="106" customFormat="1" ht="18" customHeight="1">
      <c r="A8" s="116" t="s">
        <v>273</v>
      </c>
      <c r="B8" s="117">
        <v>5635</v>
      </c>
      <c r="C8" s="117">
        <f t="shared" si="5"/>
        <v>6486</v>
      </c>
      <c r="D8" s="117">
        <v>6481</v>
      </c>
      <c r="E8" s="114">
        <v>5</v>
      </c>
      <c r="F8" s="86">
        <f t="shared" si="0"/>
        <v>851</v>
      </c>
      <c r="G8" s="115">
        <f t="shared" si="1"/>
        <v>15.10204081632653</v>
      </c>
      <c r="H8" s="113" t="s">
        <v>274</v>
      </c>
      <c r="I8" s="86">
        <v>201</v>
      </c>
      <c r="J8" s="97">
        <f t="shared" si="2"/>
        <v>749</v>
      </c>
      <c r="K8" s="86">
        <v>749</v>
      </c>
      <c r="L8" s="86"/>
      <c r="M8" s="86">
        <f t="shared" si="3"/>
        <v>548</v>
      </c>
      <c r="N8" s="87">
        <f t="shared" si="4"/>
        <v>272.636815920398</v>
      </c>
    </row>
    <row r="9" spans="1:14" s="106" customFormat="1" ht="18" customHeight="1">
      <c r="A9" s="116" t="s">
        <v>275</v>
      </c>
      <c r="B9" s="117">
        <v>679</v>
      </c>
      <c r="C9" s="117">
        <f t="shared" si="5"/>
        <v>449</v>
      </c>
      <c r="D9" s="117">
        <v>431</v>
      </c>
      <c r="E9" s="114">
        <v>18</v>
      </c>
      <c r="F9" s="86">
        <f t="shared" si="0"/>
        <v>-230</v>
      </c>
      <c r="G9" s="115">
        <f t="shared" si="1"/>
        <v>-33.87334315169367</v>
      </c>
      <c r="H9" s="113" t="s">
        <v>276</v>
      </c>
      <c r="I9" s="86">
        <v>0</v>
      </c>
      <c r="J9" s="97">
        <f t="shared" si="2"/>
        <v>0</v>
      </c>
      <c r="K9" s="86">
        <v>0</v>
      </c>
      <c r="L9" s="86"/>
      <c r="M9" s="86">
        <f t="shared" si="3"/>
        <v>0</v>
      </c>
      <c r="N9" s="87">
        <f t="shared" si="4"/>
        <v>0</v>
      </c>
    </row>
    <row r="10" spans="1:14" s="106" customFormat="1" ht="18" customHeight="1">
      <c r="A10" s="116" t="s">
        <v>277</v>
      </c>
      <c r="B10" s="117">
        <v>142</v>
      </c>
      <c r="C10" s="117">
        <f t="shared" si="5"/>
        <v>129</v>
      </c>
      <c r="D10" s="117">
        <v>114</v>
      </c>
      <c r="E10" s="114">
        <v>15</v>
      </c>
      <c r="F10" s="86">
        <f t="shared" si="0"/>
        <v>-13</v>
      </c>
      <c r="G10" s="115">
        <f t="shared" si="1"/>
        <v>-9.15492957746479</v>
      </c>
      <c r="H10" s="113" t="s">
        <v>278</v>
      </c>
      <c r="I10" s="86">
        <v>382</v>
      </c>
      <c r="J10" s="97">
        <f t="shared" si="2"/>
        <v>856</v>
      </c>
      <c r="K10" s="86">
        <v>856</v>
      </c>
      <c r="L10" s="86"/>
      <c r="M10" s="86">
        <f t="shared" si="3"/>
        <v>474</v>
      </c>
      <c r="N10" s="87">
        <f t="shared" si="4"/>
        <v>124.08376963350784</v>
      </c>
    </row>
    <row r="11" spans="1:14" s="106" customFormat="1" ht="18" customHeight="1">
      <c r="A11" s="116" t="s">
        <v>279</v>
      </c>
      <c r="B11" s="117">
        <v>1547</v>
      </c>
      <c r="C11" s="117">
        <f t="shared" si="5"/>
        <v>1771</v>
      </c>
      <c r="D11" s="117">
        <v>1321</v>
      </c>
      <c r="E11" s="114">
        <v>450</v>
      </c>
      <c r="F11" s="86">
        <f t="shared" si="0"/>
        <v>224</v>
      </c>
      <c r="G11" s="115">
        <f t="shared" si="1"/>
        <v>14.479638009049776</v>
      </c>
      <c r="H11" s="113" t="s">
        <v>280</v>
      </c>
      <c r="I11" s="86">
        <v>0</v>
      </c>
      <c r="J11" s="97">
        <f t="shared" si="2"/>
        <v>0</v>
      </c>
      <c r="K11" s="86">
        <v>0</v>
      </c>
      <c r="L11" s="86"/>
      <c r="M11" s="86">
        <f t="shared" si="3"/>
        <v>0</v>
      </c>
      <c r="N11" s="87">
        <f t="shared" si="4"/>
        <v>0</v>
      </c>
    </row>
    <row r="12" spans="1:14" s="106" customFormat="1" ht="18" customHeight="1">
      <c r="A12" s="116" t="s">
        <v>281</v>
      </c>
      <c r="B12" s="117">
        <v>3495</v>
      </c>
      <c r="C12" s="117">
        <f t="shared" si="5"/>
        <v>4220</v>
      </c>
      <c r="D12" s="117">
        <v>4157</v>
      </c>
      <c r="E12" s="114">
        <v>63</v>
      </c>
      <c r="F12" s="86">
        <f t="shared" si="0"/>
        <v>725</v>
      </c>
      <c r="G12" s="115">
        <f t="shared" si="1"/>
        <v>20.74391988555079</v>
      </c>
      <c r="H12" s="113" t="s">
        <v>282</v>
      </c>
      <c r="I12" s="86">
        <v>17347</v>
      </c>
      <c r="J12" s="97">
        <f t="shared" si="2"/>
        <v>40452</v>
      </c>
      <c r="K12" s="86">
        <v>16596</v>
      </c>
      <c r="L12" s="86">
        <v>23856</v>
      </c>
      <c r="M12" s="86">
        <f t="shared" si="3"/>
        <v>23105</v>
      </c>
      <c r="N12" s="87">
        <f t="shared" si="4"/>
        <v>133.19305931861416</v>
      </c>
    </row>
    <row r="13" spans="1:14" s="106" customFormat="1" ht="18" customHeight="1">
      <c r="A13" s="116" t="s">
        <v>283</v>
      </c>
      <c r="B13" s="117">
        <v>122</v>
      </c>
      <c r="C13" s="117">
        <f t="shared" si="5"/>
        <v>126</v>
      </c>
      <c r="D13" s="117">
        <v>126</v>
      </c>
      <c r="E13" s="114"/>
      <c r="F13" s="86">
        <f t="shared" si="0"/>
        <v>4</v>
      </c>
      <c r="G13" s="115">
        <f t="shared" si="1"/>
        <v>3.278688524590164</v>
      </c>
      <c r="H13" s="118" t="s">
        <v>284</v>
      </c>
      <c r="I13" s="97">
        <v>0</v>
      </c>
      <c r="J13" s="97">
        <f t="shared" si="2"/>
        <v>0</v>
      </c>
      <c r="K13" s="97"/>
      <c r="L13" s="97"/>
      <c r="M13" s="86">
        <f t="shared" si="3"/>
        <v>0</v>
      </c>
      <c r="N13" s="87">
        <f t="shared" si="4"/>
        <v>0</v>
      </c>
    </row>
    <row r="14" spans="1:14" s="106" customFormat="1" ht="18" customHeight="1">
      <c r="A14" s="116" t="s">
        <v>285</v>
      </c>
      <c r="B14" s="117">
        <v>43</v>
      </c>
      <c r="C14" s="117">
        <f t="shared" si="5"/>
        <v>114</v>
      </c>
      <c r="D14" s="117">
        <v>48</v>
      </c>
      <c r="E14" s="114">
        <v>66</v>
      </c>
      <c r="F14" s="86">
        <f t="shared" si="0"/>
        <v>71</v>
      </c>
      <c r="G14" s="115">
        <f t="shared" si="1"/>
        <v>165.11627906976744</v>
      </c>
      <c r="H14" s="113" t="s">
        <v>286</v>
      </c>
      <c r="I14" s="86">
        <v>3982</v>
      </c>
      <c r="J14" s="97">
        <f t="shared" si="2"/>
        <v>5161</v>
      </c>
      <c r="K14" s="86">
        <v>5161</v>
      </c>
      <c r="L14" s="86"/>
      <c r="M14" s="86">
        <f t="shared" si="3"/>
        <v>1179</v>
      </c>
      <c r="N14" s="87">
        <f t="shared" si="4"/>
        <v>29.6082370668006</v>
      </c>
    </row>
    <row r="15" spans="1:14" s="106" customFormat="1" ht="18" customHeight="1">
      <c r="A15" s="116" t="s">
        <v>287</v>
      </c>
      <c r="B15" s="117">
        <v>412</v>
      </c>
      <c r="C15" s="117">
        <f t="shared" si="5"/>
        <v>493</v>
      </c>
      <c r="D15" s="117">
        <v>409</v>
      </c>
      <c r="E15" s="114">
        <v>84</v>
      </c>
      <c r="F15" s="86">
        <f t="shared" si="0"/>
        <v>81</v>
      </c>
      <c r="G15" s="115">
        <f t="shared" si="1"/>
        <v>19.66019417475728</v>
      </c>
      <c r="H15" s="113"/>
      <c r="I15" s="113"/>
      <c r="J15" s="113"/>
      <c r="K15" s="113"/>
      <c r="L15" s="113"/>
      <c r="M15" s="113"/>
      <c r="N15" s="119"/>
    </row>
    <row r="16" spans="1:14" s="106" customFormat="1" ht="18" customHeight="1">
      <c r="A16" s="116" t="s">
        <v>288</v>
      </c>
      <c r="B16" s="117">
        <v>845</v>
      </c>
      <c r="C16" s="117">
        <f t="shared" si="5"/>
        <v>4216</v>
      </c>
      <c r="D16" s="117">
        <v>4216</v>
      </c>
      <c r="E16" s="114"/>
      <c r="F16" s="86">
        <f t="shared" si="0"/>
        <v>3371</v>
      </c>
      <c r="G16" s="115">
        <f t="shared" si="1"/>
        <v>398.93491124260356</v>
      </c>
      <c r="H16" s="113"/>
      <c r="I16" s="113"/>
      <c r="J16" s="113"/>
      <c r="K16" s="113"/>
      <c r="L16" s="113"/>
      <c r="M16" s="113"/>
      <c r="N16" s="113"/>
    </row>
    <row r="17" spans="1:14" s="106" customFormat="1" ht="18" customHeight="1">
      <c r="A17" s="116" t="s">
        <v>289</v>
      </c>
      <c r="B17" s="117">
        <v>10</v>
      </c>
      <c r="C17" s="117">
        <f t="shared" si="5"/>
        <v>12</v>
      </c>
      <c r="D17" s="117">
        <v>12</v>
      </c>
      <c r="E17" s="114"/>
      <c r="F17" s="86">
        <f t="shared" si="0"/>
        <v>2</v>
      </c>
      <c r="G17" s="115">
        <f t="shared" si="1"/>
        <v>20</v>
      </c>
      <c r="H17" s="113"/>
      <c r="I17" s="113"/>
      <c r="J17" s="113"/>
      <c r="K17" s="113"/>
      <c r="L17" s="113"/>
      <c r="M17" s="113"/>
      <c r="N17" s="113"/>
    </row>
    <row r="18" spans="1:14" s="106" customFormat="1" ht="18" customHeight="1">
      <c r="A18" s="116" t="s">
        <v>290</v>
      </c>
      <c r="B18" s="117">
        <v>6</v>
      </c>
      <c r="C18" s="117">
        <f t="shared" si="5"/>
        <v>6</v>
      </c>
      <c r="D18" s="117">
        <v>6</v>
      </c>
      <c r="E18" s="114"/>
      <c r="F18" s="86">
        <f t="shared" si="0"/>
        <v>0</v>
      </c>
      <c r="G18" s="115">
        <f t="shared" si="1"/>
        <v>0</v>
      </c>
      <c r="H18" s="113"/>
      <c r="I18" s="113"/>
      <c r="J18" s="113"/>
      <c r="K18" s="113"/>
      <c r="L18" s="113"/>
      <c r="M18" s="113"/>
      <c r="N18" s="113"/>
    </row>
    <row r="19" spans="1:14" s="106" customFormat="1" ht="18" customHeight="1">
      <c r="A19" s="116" t="s">
        <v>291</v>
      </c>
      <c r="B19" s="117">
        <v>6</v>
      </c>
      <c r="C19" s="117">
        <f t="shared" si="5"/>
        <v>7</v>
      </c>
      <c r="D19" s="117">
        <v>7</v>
      </c>
      <c r="E19" s="114"/>
      <c r="F19" s="86">
        <f t="shared" si="0"/>
        <v>1</v>
      </c>
      <c r="G19" s="115">
        <f t="shared" si="1"/>
        <v>16.666666666666664</v>
      </c>
      <c r="H19" s="113"/>
      <c r="I19" s="113"/>
      <c r="J19" s="113"/>
      <c r="K19" s="113"/>
      <c r="L19" s="113"/>
      <c r="M19" s="113"/>
      <c r="N19" s="113"/>
    </row>
    <row r="20" spans="1:14" s="106" customFormat="1" ht="18" customHeight="1">
      <c r="A20" s="116" t="s">
        <v>292</v>
      </c>
      <c r="B20" s="117">
        <v>62</v>
      </c>
      <c r="C20" s="117">
        <f t="shared" si="5"/>
        <v>78</v>
      </c>
      <c r="D20" s="117">
        <v>73</v>
      </c>
      <c r="E20" s="114">
        <v>5</v>
      </c>
      <c r="F20" s="86">
        <f t="shared" si="0"/>
        <v>16</v>
      </c>
      <c r="G20" s="115">
        <f t="shared" si="1"/>
        <v>25.806451612903224</v>
      </c>
      <c r="H20" s="113"/>
      <c r="I20" s="113"/>
      <c r="J20" s="113"/>
      <c r="K20" s="113"/>
      <c r="L20" s="113"/>
      <c r="M20" s="113"/>
      <c r="N20" s="113"/>
    </row>
    <row r="21" spans="1:14" s="106" customFormat="1" ht="18" customHeight="1">
      <c r="A21" s="116" t="s">
        <v>293</v>
      </c>
      <c r="B21" s="117">
        <v>40</v>
      </c>
      <c r="C21" s="117">
        <f t="shared" si="5"/>
        <v>30</v>
      </c>
      <c r="D21" s="117">
        <v>30</v>
      </c>
      <c r="E21" s="114"/>
      <c r="F21" s="86">
        <f t="shared" si="0"/>
        <v>-10</v>
      </c>
      <c r="G21" s="115">
        <f t="shared" si="1"/>
        <v>-25</v>
      </c>
      <c r="H21" s="113"/>
      <c r="I21" s="113"/>
      <c r="J21" s="113"/>
      <c r="K21" s="113"/>
      <c r="L21" s="113"/>
      <c r="M21" s="113"/>
      <c r="N21" s="113"/>
    </row>
    <row r="22" spans="1:14" s="106" customFormat="1" ht="18" customHeight="1">
      <c r="A22" s="116" t="s">
        <v>294</v>
      </c>
      <c r="B22" s="117">
        <v>237</v>
      </c>
      <c r="C22" s="117">
        <f t="shared" si="5"/>
        <v>265</v>
      </c>
      <c r="D22" s="117">
        <v>265</v>
      </c>
      <c r="E22" s="114"/>
      <c r="F22" s="86">
        <f t="shared" si="0"/>
        <v>28</v>
      </c>
      <c r="G22" s="115">
        <f t="shared" si="1"/>
        <v>11.814345991561181</v>
      </c>
      <c r="H22" s="113"/>
      <c r="I22" s="113"/>
      <c r="J22" s="113"/>
      <c r="K22" s="113"/>
      <c r="L22" s="113"/>
      <c r="M22" s="113"/>
      <c r="N22" s="113"/>
    </row>
    <row r="23" spans="1:14" s="106" customFormat="1" ht="18" customHeight="1">
      <c r="A23" s="116" t="s">
        <v>295</v>
      </c>
      <c r="B23" s="117">
        <v>331</v>
      </c>
      <c r="C23" s="117">
        <f t="shared" si="5"/>
        <v>348</v>
      </c>
      <c r="D23" s="117">
        <v>346</v>
      </c>
      <c r="E23" s="114">
        <v>2</v>
      </c>
      <c r="F23" s="86">
        <f t="shared" si="0"/>
        <v>17</v>
      </c>
      <c r="G23" s="115">
        <f t="shared" si="1"/>
        <v>5.13595166163142</v>
      </c>
      <c r="H23" s="113"/>
      <c r="I23" s="113"/>
      <c r="J23" s="113"/>
      <c r="K23" s="113"/>
      <c r="L23" s="113"/>
      <c r="M23" s="113"/>
      <c r="N23" s="113"/>
    </row>
    <row r="24" spans="1:14" s="106" customFormat="1" ht="18" customHeight="1">
      <c r="A24" s="116" t="s">
        <v>296</v>
      </c>
      <c r="B24" s="117">
        <v>140</v>
      </c>
      <c r="C24" s="117">
        <f t="shared" si="5"/>
        <v>443</v>
      </c>
      <c r="D24" s="117">
        <v>235</v>
      </c>
      <c r="E24" s="114">
        <v>208</v>
      </c>
      <c r="F24" s="86">
        <f t="shared" si="0"/>
        <v>303</v>
      </c>
      <c r="G24" s="115">
        <f t="shared" si="1"/>
        <v>216.42857142857142</v>
      </c>
      <c r="H24" s="113"/>
      <c r="I24" s="113"/>
      <c r="J24" s="113"/>
      <c r="K24" s="113"/>
      <c r="L24" s="113"/>
      <c r="M24" s="113"/>
      <c r="N24" s="113"/>
    </row>
    <row r="25" spans="1:14" s="106" customFormat="1" ht="18" customHeight="1">
      <c r="A25" s="116" t="s">
        <v>297</v>
      </c>
      <c r="B25" s="117">
        <v>111</v>
      </c>
      <c r="C25" s="117">
        <f t="shared" si="5"/>
        <v>142</v>
      </c>
      <c r="D25" s="117">
        <v>142</v>
      </c>
      <c r="E25" s="114"/>
      <c r="F25" s="86">
        <f t="shared" si="0"/>
        <v>31</v>
      </c>
      <c r="G25" s="115">
        <f t="shared" si="1"/>
        <v>27.927927927927925</v>
      </c>
      <c r="H25" s="113"/>
      <c r="I25" s="113"/>
      <c r="J25" s="113"/>
      <c r="K25" s="113"/>
      <c r="L25" s="113"/>
      <c r="M25" s="113"/>
      <c r="N25" s="113"/>
    </row>
    <row r="26" spans="1:14" s="106" customFormat="1" ht="18" customHeight="1">
      <c r="A26" s="116" t="s">
        <v>298</v>
      </c>
      <c r="B26" s="117">
        <v>30</v>
      </c>
      <c r="C26" s="117">
        <f t="shared" si="5"/>
        <v>55</v>
      </c>
      <c r="D26" s="117">
        <v>55</v>
      </c>
      <c r="E26" s="114"/>
      <c r="F26" s="86">
        <f t="shared" si="0"/>
        <v>25</v>
      </c>
      <c r="G26" s="115">
        <f t="shared" si="1"/>
        <v>83.33333333333334</v>
      </c>
      <c r="H26" s="113"/>
      <c r="I26" s="113"/>
      <c r="J26" s="113"/>
      <c r="K26" s="113"/>
      <c r="L26" s="113"/>
      <c r="M26" s="113"/>
      <c r="N26" s="113"/>
    </row>
    <row r="27" spans="1:14" s="106" customFormat="1" ht="18" customHeight="1">
      <c r="A27" s="116" t="s">
        <v>299</v>
      </c>
      <c r="B27" s="117">
        <v>604</v>
      </c>
      <c r="C27" s="117">
        <f t="shared" si="5"/>
        <v>768</v>
      </c>
      <c r="D27" s="117">
        <v>768</v>
      </c>
      <c r="E27" s="114"/>
      <c r="F27" s="86">
        <f t="shared" si="0"/>
        <v>164</v>
      </c>
      <c r="G27" s="115">
        <f t="shared" si="1"/>
        <v>27.1523178807947</v>
      </c>
      <c r="H27" s="113"/>
      <c r="I27" s="113"/>
      <c r="J27" s="113"/>
      <c r="K27" s="113"/>
      <c r="L27" s="113"/>
      <c r="M27" s="113"/>
      <c r="N27" s="113"/>
    </row>
    <row r="28" spans="1:14" s="106" customFormat="1" ht="18" customHeight="1">
      <c r="A28" s="116" t="s">
        <v>300</v>
      </c>
      <c r="B28" s="117">
        <v>0</v>
      </c>
      <c r="C28" s="117">
        <f t="shared" si="5"/>
        <v>913</v>
      </c>
      <c r="D28" s="117">
        <v>594</v>
      </c>
      <c r="E28" s="114">
        <v>319</v>
      </c>
      <c r="F28" s="86">
        <f t="shared" si="0"/>
        <v>913</v>
      </c>
      <c r="G28" s="115">
        <f t="shared" si="1"/>
        <v>0</v>
      </c>
      <c r="H28" s="113"/>
      <c r="I28" s="113"/>
      <c r="J28" s="113"/>
      <c r="K28" s="113"/>
      <c r="L28" s="113"/>
      <c r="M28" s="113"/>
      <c r="N28" s="113"/>
    </row>
    <row r="29" spans="1:14" s="106" customFormat="1" ht="18" customHeight="1">
      <c r="A29" s="113" t="s">
        <v>301</v>
      </c>
      <c r="B29" s="117">
        <v>0</v>
      </c>
      <c r="C29" s="120"/>
      <c r="D29" s="117">
        <v>0</v>
      </c>
      <c r="E29" s="114">
        <v>0</v>
      </c>
      <c r="F29" s="86">
        <f t="shared" si="0"/>
        <v>0</v>
      </c>
      <c r="G29" s="115">
        <f t="shared" si="1"/>
        <v>0</v>
      </c>
      <c r="H29" s="113"/>
      <c r="I29" s="113"/>
      <c r="J29" s="113"/>
      <c r="K29" s="113"/>
      <c r="L29" s="113"/>
      <c r="M29" s="113"/>
      <c r="N29" s="113"/>
    </row>
    <row r="30" spans="1:14" s="106" customFormat="1" ht="18" customHeight="1">
      <c r="A30" s="113" t="s">
        <v>302</v>
      </c>
      <c r="B30" s="114">
        <f>SUM(B31:B32)</f>
        <v>693</v>
      </c>
      <c r="C30" s="114">
        <f>SUM(C31:C32)</f>
        <v>642</v>
      </c>
      <c r="D30" s="114">
        <f>SUM(D31:D32)</f>
        <v>642</v>
      </c>
      <c r="E30" s="114">
        <f>SUM(E31:E32)</f>
        <v>0</v>
      </c>
      <c r="F30" s="86">
        <f t="shared" si="0"/>
        <v>-51</v>
      </c>
      <c r="G30" s="115">
        <f t="shared" si="1"/>
        <v>-7.35930735930736</v>
      </c>
      <c r="H30" s="113"/>
      <c r="I30" s="113"/>
      <c r="J30" s="113"/>
      <c r="K30" s="113"/>
      <c r="L30" s="113"/>
      <c r="M30" s="113"/>
      <c r="N30" s="113"/>
    </row>
    <row r="31" spans="1:14" s="106" customFormat="1" ht="18" customHeight="1">
      <c r="A31" s="116" t="s">
        <v>303</v>
      </c>
      <c r="B31" s="121">
        <v>607</v>
      </c>
      <c r="C31" s="117">
        <f aca="true" t="shared" si="6" ref="C31:C94">SUM(D31:E31)</f>
        <v>479</v>
      </c>
      <c r="D31" s="121">
        <v>479</v>
      </c>
      <c r="E31" s="114">
        <v>0</v>
      </c>
      <c r="F31" s="86">
        <f t="shared" si="0"/>
        <v>-128</v>
      </c>
      <c r="G31" s="115">
        <f t="shared" si="1"/>
        <v>-21.087314662273478</v>
      </c>
      <c r="H31" s="113"/>
      <c r="I31" s="113"/>
      <c r="J31" s="113"/>
      <c r="K31" s="113"/>
      <c r="L31" s="113"/>
      <c r="M31" s="113"/>
      <c r="N31" s="113"/>
    </row>
    <row r="32" spans="1:14" s="106" customFormat="1" ht="18" customHeight="1">
      <c r="A32" s="116" t="s">
        <v>304</v>
      </c>
      <c r="B32" s="121">
        <v>86</v>
      </c>
      <c r="C32" s="117">
        <f t="shared" si="6"/>
        <v>163</v>
      </c>
      <c r="D32" s="121">
        <v>163</v>
      </c>
      <c r="E32" s="114">
        <v>0</v>
      </c>
      <c r="F32" s="86">
        <f t="shared" si="0"/>
        <v>77</v>
      </c>
      <c r="G32" s="115">
        <f t="shared" si="1"/>
        <v>89.53488372093024</v>
      </c>
      <c r="H32" s="113"/>
      <c r="I32" s="113"/>
      <c r="J32" s="113"/>
      <c r="K32" s="113"/>
      <c r="L32" s="113"/>
      <c r="M32" s="113"/>
      <c r="N32" s="113"/>
    </row>
    <row r="33" spans="1:14" s="106" customFormat="1" ht="18" customHeight="1">
      <c r="A33" s="113" t="s">
        <v>305</v>
      </c>
      <c r="B33" s="114">
        <f>SUM(B34:B39)</f>
        <v>8749</v>
      </c>
      <c r="C33" s="114">
        <f>SUM(C34:C39)</f>
        <v>12596</v>
      </c>
      <c r="D33" s="114">
        <f>SUM(D34:D39)</f>
        <v>8931</v>
      </c>
      <c r="E33" s="114">
        <f>SUM(E34:E39)</f>
        <v>3665</v>
      </c>
      <c r="F33" s="86">
        <f t="shared" si="0"/>
        <v>3847</v>
      </c>
      <c r="G33" s="115">
        <f t="shared" si="1"/>
        <v>43.97073951308721</v>
      </c>
      <c r="H33" s="113"/>
      <c r="I33" s="113"/>
      <c r="J33" s="113"/>
      <c r="K33" s="113"/>
      <c r="L33" s="113"/>
      <c r="M33" s="113"/>
      <c r="N33" s="113"/>
    </row>
    <row r="34" spans="1:14" s="106" customFormat="1" ht="18" customHeight="1">
      <c r="A34" s="116" t="s">
        <v>306</v>
      </c>
      <c r="B34" s="117">
        <v>300</v>
      </c>
      <c r="C34" s="117">
        <f t="shared" si="6"/>
        <v>309</v>
      </c>
      <c r="D34" s="117">
        <v>309</v>
      </c>
      <c r="E34" s="114"/>
      <c r="F34" s="86">
        <f t="shared" si="0"/>
        <v>9</v>
      </c>
      <c r="G34" s="115">
        <f t="shared" si="1"/>
        <v>3</v>
      </c>
      <c r="H34" s="113"/>
      <c r="I34" s="113"/>
      <c r="J34" s="113"/>
      <c r="K34" s="113"/>
      <c r="L34" s="113"/>
      <c r="M34" s="113"/>
      <c r="N34" s="113"/>
    </row>
    <row r="35" spans="1:14" s="106" customFormat="1" ht="18" customHeight="1">
      <c r="A35" s="116" t="s">
        <v>307</v>
      </c>
      <c r="B35" s="117">
        <v>6215</v>
      </c>
      <c r="C35" s="117">
        <f t="shared" si="6"/>
        <v>7928</v>
      </c>
      <c r="D35" s="117">
        <v>6571</v>
      </c>
      <c r="E35" s="114">
        <v>1357</v>
      </c>
      <c r="F35" s="86">
        <f t="shared" si="0"/>
        <v>1713</v>
      </c>
      <c r="G35" s="115">
        <f t="shared" si="1"/>
        <v>27.562349155269512</v>
      </c>
      <c r="H35" s="113"/>
      <c r="I35" s="113"/>
      <c r="J35" s="113"/>
      <c r="K35" s="113"/>
      <c r="L35" s="113"/>
      <c r="M35" s="113"/>
      <c r="N35" s="113"/>
    </row>
    <row r="36" spans="1:14" s="106" customFormat="1" ht="18" customHeight="1">
      <c r="A36" s="116" t="s">
        <v>308</v>
      </c>
      <c r="B36" s="117">
        <v>630</v>
      </c>
      <c r="C36" s="117">
        <f t="shared" si="6"/>
        <v>1238</v>
      </c>
      <c r="D36" s="117">
        <v>612</v>
      </c>
      <c r="E36" s="114">
        <v>626</v>
      </c>
      <c r="F36" s="86">
        <f t="shared" si="0"/>
        <v>608</v>
      </c>
      <c r="G36" s="115">
        <f t="shared" si="1"/>
        <v>96.5079365079365</v>
      </c>
      <c r="H36" s="113"/>
      <c r="I36" s="113"/>
      <c r="J36" s="113"/>
      <c r="K36" s="113"/>
      <c r="L36" s="113"/>
      <c r="M36" s="113"/>
      <c r="N36" s="113"/>
    </row>
    <row r="37" spans="1:14" s="106" customFormat="1" ht="18" customHeight="1">
      <c r="A37" s="116" t="s">
        <v>309</v>
      </c>
      <c r="B37" s="117">
        <v>1049</v>
      </c>
      <c r="C37" s="117">
        <f t="shared" si="6"/>
        <v>1295</v>
      </c>
      <c r="D37" s="117">
        <v>756</v>
      </c>
      <c r="E37" s="114">
        <v>539</v>
      </c>
      <c r="F37" s="86">
        <f t="shared" si="0"/>
        <v>246</v>
      </c>
      <c r="G37" s="115">
        <f t="shared" si="1"/>
        <v>23.450905624404193</v>
      </c>
      <c r="H37" s="113"/>
      <c r="I37" s="113"/>
      <c r="J37" s="113"/>
      <c r="K37" s="113"/>
      <c r="L37" s="113"/>
      <c r="M37" s="113"/>
      <c r="N37" s="113"/>
    </row>
    <row r="38" spans="1:14" s="106" customFormat="1" ht="18" customHeight="1">
      <c r="A38" s="116" t="s">
        <v>310</v>
      </c>
      <c r="B38" s="117">
        <v>555</v>
      </c>
      <c r="C38" s="117">
        <f t="shared" si="6"/>
        <v>1130</v>
      </c>
      <c r="D38" s="117">
        <v>683</v>
      </c>
      <c r="E38" s="114">
        <v>447</v>
      </c>
      <c r="F38" s="86">
        <f t="shared" si="0"/>
        <v>575</v>
      </c>
      <c r="G38" s="115">
        <f t="shared" si="1"/>
        <v>103.60360360360362</v>
      </c>
      <c r="H38" s="113"/>
      <c r="I38" s="113"/>
      <c r="J38" s="113"/>
      <c r="K38" s="113"/>
      <c r="L38" s="113"/>
      <c r="M38" s="113"/>
      <c r="N38" s="113"/>
    </row>
    <row r="39" spans="1:14" s="106" customFormat="1" ht="18" customHeight="1">
      <c r="A39" s="116" t="s">
        <v>311</v>
      </c>
      <c r="B39" s="117">
        <v>0</v>
      </c>
      <c r="C39" s="117">
        <f t="shared" si="6"/>
        <v>696</v>
      </c>
      <c r="D39" s="117">
        <v>0</v>
      </c>
      <c r="E39" s="114">
        <v>696</v>
      </c>
      <c r="F39" s="86">
        <f t="shared" si="0"/>
        <v>696</v>
      </c>
      <c r="G39" s="115">
        <f t="shared" si="1"/>
        <v>0</v>
      </c>
      <c r="H39" s="113"/>
      <c r="I39" s="113"/>
      <c r="J39" s="113"/>
      <c r="K39" s="113"/>
      <c r="L39" s="113"/>
      <c r="M39" s="113"/>
      <c r="N39" s="113"/>
    </row>
    <row r="40" spans="1:14" s="106" customFormat="1" ht="18" customHeight="1">
      <c r="A40" s="113" t="s">
        <v>312</v>
      </c>
      <c r="B40" s="114">
        <f>SUM(B41:B49)</f>
        <v>35675</v>
      </c>
      <c r="C40" s="114">
        <f>SUM(C41:C49)</f>
        <v>42120</v>
      </c>
      <c r="D40" s="114">
        <f>SUM(D41:D49)</f>
        <v>39778</v>
      </c>
      <c r="E40" s="114">
        <f>SUM(E41:E49)</f>
        <v>2342</v>
      </c>
      <c r="F40" s="86">
        <f t="shared" si="0"/>
        <v>6445</v>
      </c>
      <c r="G40" s="115">
        <f t="shared" si="1"/>
        <v>18.065872459705677</v>
      </c>
      <c r="H40" s="113"/>
      <c r="I40" s="113"/>
      <c r="J40" s="113"/>
      <c r="K40" s="113"/>
      <c r="L40" s="113"/>
      <c r="M40" s="113"/>
      <c r="N40" s="113"/>
    </row>
    <row r="41" spans="1:14" s="106" customFormat="1" ht="18" customHeight="1">
      <c r="A41" s="116" t="s">
        <v>313</v>
      </c>
      <c r="B41" s="117">
        <v>675</v>
      </c>
      <c r="C41" s="117">
        <f t="shared" si="6"/>
        <v>719</v>
      </c>
      <c r="D41" s="117">
        <v>719</v>
      </c>
      <c r="E41" s="114"/>
      <c r="F41" s="86">
        <f t="shared" si="0"/>
        <v>44</v>
      </c>
      <c r="G41" s="115">
        <f t="shared" si="1"/>
        <v>6.518518518518518</v>
      </c>
      <c r="H41" s="113"/>
      <c r="I41" s="113"/>
      <c r="J41" s="113"/>
      <c r="K41" s="113"/>
      <c r="L41" s="113"/>
      <c r="M41" s="113"/>
      <c r="N41" s="113"/>
    </row>
    <row r="42" spans="1:14" s="106" customFormat="1" ht="18" customHeight="1">
      <c r="A42" s="116" t="s">
        <v>314</v>
      </c>
      <c r="B42" s="117">
        <v>31222</v>
      </c>
      <c r="C42" s="117">
        <f t="shared" si="6"/>
        <v>37208</v>
      </c>
      <c r="D42" s="117">
        <v>35040</v>
      </c>
      <c r="E42" s="114">
        <v>2168</v>
      </c>
      <c r="F42" s="86">
        <f t="shared" si="0"/>
        <v>5986</v>
      </c>
      <c r="G42" s="115">
        <f t="shared" si="1"/>
        <v>19.17237845109218</v>
      </c>
      <c r="H42" s="113"/>
      <c r="I42" s="113"/>
      <c r="J42" s="113"/>
      <c r="K42" s="113"/>
      <c r="L42" s="113"/>
      <c r="M42" s="113"/>
      <c r="N42" s="113"/>
    </row>
    <row r="43" spans="1:14" s="106" customFormat="1" ht="18" customHeight="1">
      <c r="A43" s="116" t="s">
        <v>315</v>
      </c>
      <c r="B43" s="117">
        <v>1323</v>
      </c>
      <c r="C43" s="117">
        <f t="shared" si="6"/>
        <v>1489</v>
      </c>
      <c r="D43" s="117">
        <v>1315</v>
      </c>
      <c r="E43" s="114">
        <v>174</v>
      </c>
      <c r="F43" s="86">
        <f t="shared" si="0"/>
        <v>166</v>
      </c>
      <c r="G43" s="115">
        <f t="shared" si="1"/>
        <v>12.54724111866969</v>
      </c>
      <c r="H43" s="113"/>
      <c r="I43" s="113"/>
      <c r="J43" s="113"/>
      <c r="K43" s="113"/>
      <c r="L43" s="113"/>
      <c r="M43" s="113"/>
      <c r="N43" s="113"/>
    </row>
    <row r="44" spans="1:14" s="106" customFormat="1" ht="18" customHeight="1">
      <c r="A44" s="116" t="s">
        <v>316</v>
      </c>
      <c r="B44" s="117">
        <v>0</v>
      </c>
      <c r="C44" s="117">
        <f t="shared" si="6"/>
        <v>0</v>
      </c>
      <c r="D44" s="117">
        <v>0</v>
      </c>
      <c r="E44" s="114"/>
      <c r="F44" s="86">
        <f t="shared" si="0"/>
        <v>0</v>
      </c>
      <c r="G44" s="115">
        <f t="shared" si="1"/>
        <v>0</v>
      </c>
      <c r="H44" s="113"/>
      <c r="I44" s="113"/>
      <c r="J44" s="113"/>
      <c r="K44" s="113"/>
      <c r="L44" s="113"/>
      <c r="M44" s="113"/>
      <c r="N44" s="113"/>
    </row>
    <row r="45" spans="1:14" s="106" customFormat="1" ht="18" customHeight="1">
      <c r="A45" s="116" t="s">
        <v>317</v>
      </c>
      <c r="B45" s="117">
        <v>385</v>
      </c>
      <c r="C45" s="117">
        <f t="shared" si="6"/>
        <v>375</v>
      </c>
      <c r="D45" s="117">
        <v>375</v>
      </c>
      <c r="E45" s="114"/>
      <c r="F45" s="86">
        <f t="shared" si="0"/>
        <v>-10</v>
      </c>
      <c r="G45" s="115">
        <f t="shared" si="1"/>
        <v>-2.5974025974025974</v>
      </c>
      <c r="H45" s="113"/>
      <c r="I45" s="113"/>
      <c r="J45" s="113"/>
      <c r="K45" s="113"/>
      <c r="L45" s="113"/>
      <c r="M45" s="113"/>
      <c r="N45" s="113"/>
    </row>
    <row r="46" spans="1:14" s="106" customFormat="1" ht="18" customHeight="1">
      <c r="A46" s="116" t="s">
        <v>318</v>
      </c>
      <c r="B46" s="117">
        <v>105</v>
      </c>
      <c r="C46" s="117">
        <f t="shared" si="6"/>
        <v>151</v>
      </c>
      <c r="D46" s="117">
        <v>151</v>
      </c>
      <c r="E46" s="114"/>
      <c r="F46" s="86">
        <f t="shared" si="0"/>
        <v>46</v>
      </c>
      <c r="G46" s="115">
        <f t="shared" si="1"/>
        <v>43.80952380952381</v>
      </c>
      <c r="H46" s="113"/>
      <c r="I46" s="113"/>
      <c r="J46" s="113"/>
      <c r="K46" s="113"/>
      <c r="L46" s="113"/>
      <c r="M46" s="113"/>
      <c r="N46" s="113"/>
    </row>
    <row r="47" spans="1:14" s="106" customFormat="1" ht="18" customHeight="1">
      <c r="A47" s="116" t="s">
        <v>319</v>
      </c>
      <c r="B47" s="117">
        <v>265</v>
      </c>
      <c r="C47" s="117">
        <f t="shared" si="6"/>
        <v>378</v>
      </c>
      <c r="D47" s="117">
        <v>378</v>
      </c>
      <c r="E47" s="114"/>
      <c r="F47" s="86">
        <f t="shared" si="0"/>
        <v>113</v>
      </c>
      <c r="G47" s="115">
        <f t="shared" si="1"/>
        <v>42.64150943396226</v>
      </c>
      <c r="H47" s="113"/>
      <c r="I47" s="113"/>
      <c r="J47" s="113"/>
      <c r="K47" s="113"/>
      <c r="L47" s="113"/>
      <c r="M47" s="113"/>
      <c r="N47" s="113"/>
    </row>
    <row r="48" spans="1:14" s="106" customFormat="1" ht="18" customHeight="1">
      <c r="A48" s="116" t="s">
        <v>320</v>
      </c>
      <c r="B48" s="117">
        <v>1700</v>
      </c>
      <c r="C48" s="117">
        <f t="shared" si="6"/>
        <v>1800</v>
      </c>
      <c r="D48" s="117">
        <v>1800</v>
      </c>
      <c r="E48" s="114"/>
      <c r="F48" s="86">
        <f t="shared" si="0"/>
        <v>100</v>
      </c>
      <c r="G48" s="115">
        <f t="shared" si="1"/>
        <v>5.88235294117647</v>
      </c>
      <c r="H48" s="113"/>
      <c r="I48" s="113"/>
      <c r="J48" s="113"/>
      <c r="K48" s="113"/>
      <c r="L48" s="113"/>
      <c r="M48" s="113"/>
      <c r="N48" s="113"/>
    </row>
    <row r="49" spans="1:14" s="106" customFormat="1" ht="18" customHeight="1">
      <c r="A49" s="116" t="s">
        <v>321</v>
      </c>
      <c r="B49" s="117">
        <v>0</v>
      </c>
      <c r="C49" s="117">
        <f t="shared" si="6"/>
        <v>0</v>
      </c>
      <c r="D49" s="117">
        <v>0</v>
      </c>
      <c r="E49" s="114"/>
      <c r="F49" s="86">
        <f t="shared" si="0"/>
        <v>0</v>
      </c>
      <c r="G49" s="115">
        <f t="shared" si="1"/>
        <v>0</v>
      </c>
      <c r="H49" s="113"/>
      <c r="I49" s="113"/>
      <c r="J49" s="113"/>
      <c r="K49" s="113"/>
      <c r="L49" s="113"/>
      <c r="M49" s="113"/>
      <c r="N49" s="113"/>
    </row>
    <row r="50" spans="1:14" s="106" customFormat="1" ht="18" customHeight="1">
      <c r="A50" s="113" t="s">
        <v>322</v>
      </c>
      <c r="B50" s="114">
        <f>SUM(B51:B57)</f>
        <v>1806</v>
      </c>
      <c r="C50" s="114">
        <f>SUM(C51:C57)</f>
        <v>1845</v>
      </c>
      <c r="D50" s="114">
        <f>SUM(D51:D57)</f>
        <v>1771</v>
      </c>
      <c r="E50" s="114">
        <f>SUM(E51:E57)</f>
        <v>74</v>
      </c>
      <c r="F50" s="86">
        <f t="shared" si="0"/>
        <v>39</v>
      </c>
      <c r="G50" s="115">
        <f t="shared" si="1"/>
        <v>2.1594684385382057</v>
      </c>
      <c r="H50" s="113"/>
      <c r="I50" s="113"/>
      <c r="J50" s="113"/>
      <c r="K50" s="113"/>
      <c r="L50" s="113"/>
      <c r="M50" s="113"/>
      <c r="N50" s="113"/>
    </row>
    <row r="51" spans="1:14" s="106" customFormat="1" ht="18" customHeight="1">
      <c r="A51" s="116" t="s">
        <v>323</v>
      </c>
      <c r="B51" s="117">
        <v>91</v>
      </c>
      <c r="C51" s="117">
        <f t="shared" si="6"/>
        <v>96</v>
      </c>
      <c r="D51" s="117">
        <v>96</v>
      </c>
      <c r="E51" s="114"/>
      <c r="F51" s="86">
        <f t="shared" si="0"/>
        <v>5</v>
      </c>
      <c r="G51" s="115">
        <f t="shared" si="1"/>
        <v>5.4945054945054945</v>
      </c>
      <c r="H51" s="113"/>
      <c r="I51" s="113"/>
      <c r="J51" s="113"/>
      <c r="K51" s="113"/>
      <c r="L51" s="113"/>
      <c r="M51" s="113"/>
      <c r="N51" s="113"/>
    </row>
    <row r="52" spans="1:14" s="106" customFormat="1" ht="18" customHeight="1">
      <c r="A52" s="116" t="s">
        <v>324</v>
      </c>
      <c r="B52" s="117">
        <v>0</v>
      </c>
      <c r="C52" s="117">
        <f t="shared" si="6"/>
        <v>0</v>
      </c>
      <c r="D52" s="117"/>
      <c r="E52" s="114"/>
      <c r="F52" s="86">
        <f t="shared" si="0"/>
        <v>0</v>
      </c>
      <c r="G52" s="115">
        <f t="shared" si="1"/>
        <v>0</v>
      </c>
      <c r="H52" s="113"/>
      <c r="I52" s="113"/>
      <c r="J52" s="113"/>
      <c r="K52" s="113"/>
      <c r="L52" s="113"/>
      <c r="M52" s="113"/>
      <c r="N52" s="113"/>
    </row>
    <row r="53" spans="1:14" s="106" customFormat="1" ht="18" customHeight="1">
      <c r="A53" s="116" t="s">
        <v>325</v>
      </c>
      <c r="B53" s="117">
        <v>0</v>
      </c>
      <c r="C53" s="117">
        <f t="shared" si="6"/>
        <v>0</v>
      </c>
      <c r="D53" s="117"/>
      <c r="E53" s="114"/>
      <c r="F53" s="86">
        <f t="shared" si="0"/>
        <v>0</v>
      </c>
      <c r="G53" s="115">
        <f t="shared" si="1"/>
        <v>0</v>
      </c>
      <c r="H53" s="113"/>
      <c r="I53" s="113"/>
      <c r="J53" s="113"/>
      <c r="K53" s="113"/>
      <c r="L53" s="113"/>
      <c r="M53" s="113"/>
      <c r="N53" s="113"/>
    </row>
    <row r="54" spans="1:14" s="106" customFormat="1" ht="18" customHeight="1">
      <c r="A54" s="116" t="s">
        <v>326</v>
      </c>
      <c r="B54" s="117">
        <v>1585</v>
      </c>
      <c r="C54" s="117">
        <f t="shared" si="6"/>
        <v>1623</v>
      </c>
      <c r="D54" s="117">
        <v>1573</v>
      </c>
      <c r="E54" s="114">
        <v>50</v>
      </c>
      <c r="F54" s="86">
        <f t="shared" si="0"/>
        <v>38</v>
      </c>
      <c r="G54" s="115">
        <f t="shared" si="1"/>
        <v>2.3974763406940065</v>
      </c>
      <c r="H54" s="113"/>
      <c r="I54" s="113"/>
      <c r="J54" s="113"/>
      <c r="K54" s="113"/>
      <c r="L54" s="113"/>
      <c r="M54" s="113"/>
      <c r="N54" s="113"/>
    </row>
    <row r="55" spans="1:14" s="106" customFormat="1" ht="18" customHeight="1">
      <c r="A55" s="116" t="s">
        <v>592</v>
      </c>
      <c r="B55" s="117">
        <v>0</v>
      </c>
      <c r="C55" s="117">
        <f t="shared" si="6"/>
        <v>4</v>
      </c>
      <c r="D55" s="117">
        <v>0</v>
      </c>
      <c r="E55" s="114">
        <v>4</v>
      </c>
      <c r="F55" s="86">
        <f t="shared" si="0"/>
        <v>4</v>
      </c>
      <c r="G55" s="115">
        <f t="shared" si="1"/>
        <v>0</v>
      </c>
      <c r="H55" s="113"/>
      <c r="I55" s="113"/>
      <c r="J55" s="113"/>
      <c r="K55" s="113"/>
      <c r="L55" s="113"/>
      <c r="M55" s="113"/>
      <c r="N55" s="113"/>
    </row>
    <row r="56" spans="1:14" s="106" customFormat="1" ht="18" customHeight="1">
      <c r="A56" s="116" t="s">
        <v>327</v>
      </c>
      <c r="B56" s="117">
        <v>30</v>
      </c>
      <c r="C56" s="117">
        <f t="shared" si="6"/>
        <v>60</v>
      </c>
      <c r="D56" s="117">
        <v>40</v>
      </c>
      <c r="E56" s="114">
        <v>20</v>
      </c>
      <c r="F56" s="86">
        <f t="shared" si="0"/>
        <v>30</v>
      </c>
      <c r="G56" s="115">
        <f t="shared" si="1"/>
        <v>100</v>
      </c>
      <c r="H56" s="113"/>
      <c r="I56" s="113"/>
      <c r="J56" s="113"/>
      <c r="K56" s="113"/>
      <c r="L56" s="113"/>
      <c r="M56" s="113"/>
      <c r="N56" s="113"/>
    </row>
    <row r="57" spans="1:14" s="106" customFormat="1" ht="18" customHeight="1">
      <c r="A57" s="116" t="s">
        <v>328</v>
      </c>
      <c r="B57" s="117">
        <v>100</v>
      </c>
      <c r="C57" s="117">
        <f t="shared" si="6"/>
        <v>62</v>
      </c>
      <c r="D57" s="117">
        <v>62</v>
      </c>
      <c r="E57" s="114">
        <v>0</v>
      </c>
      <c r="F57" s="86">
        <f t="shared" si="0"/>
        <v>-38</v>
      </c>
      <c r="G57" s="115">
        <f t="shared" si="1"/>
        <v>-38</v>
      </c>
      <c r="H57" s="113"/>
      <c r="I57" s="113"/>
      <c r="J57" s="113"/>
      <c r="K57" s="113"/>
      <c r="L57" s="113"/>
      <c r="M57" s="113"/>
      <c r="N57" s="113"/>
    </row>
    <row r="58" spans="1:14" s="106" customFormat="1" ht="18" customHeight="1">
      <c r="A58" s="113" t="s">
        <v>329</v>
      </c>
      <c r="B58" s="114">
        <f>SUM(B59:B64)</f>
        <v>2500</v>
      </c>
      <c r="C58" s="114">
        <f>SUM(C59:C64)</f>
        <v>3615</v>
      </c>
      <c r="D58" s="114">
        <f>SUM(D59:D64)</f>
        <v>2813</v>
      </c>
      <c r="E58" s="114">
        <f>SUM(E59:E64)</f>
        <v>802</v>
      </c>
      <c r="F58" s="86">
        <f t="shared" si="0"/>
        <v>1115</v>
      </c>
      <c r="G58" s="115">
        <f t="shared" si="1"/>
        <v>44.6</v>
      </c>
      <c r="H58" s="113"/>
      <c r="I58" s="113"/>
      <c r="J58" s="113"/>
      <c r="K58" s="113"/>
      <c r="L58" s="113"/>
      <c r="M58" s="113"/>
      <c r="N58" s="113"/>
    </row>
    <row r="59" spans="1:14" s="106" customFormat="1" ht="18" customHeight="1">
      <c r="A59" s="116" t="s">
        <v>330</v>
      </c>
      <c r="B59" s="117">
        <v>601</v>
      </c>
      <c r="C59" s="117">
        <f t="shared" si="6"/>
        <v>1090</v>
      </c>
      <c r="D59" s="117">
        <v>528</v>
      </c>
      <c r="E59" s="114">
        <v>562</v>
      </c>
      <c r="F59" s="86">
        <f t="shared" si="0"/>
        <v>489</v>
      </c>
      <c r="G59" s="115">
        <f t="shared" si="1"/>
        <v>81.36439267886855</v>
      </c>
      <c r="H59" s="113"/>
      <c r="I59" s="113"/>
      <c r="J59" s="113"/>
      <c r="K59" s="113"/>
      <c r="L59" s="113"/>
      <c r="M59" s="113"/>
      <c r="N59" s="113"/>
    </row>
    <row r="60" spans="1:14" s="106" customFormat="1" ht="18" customHeight="1">
      <c r="A60" s="116" t="s">
        <v>331</v>
      </c>
      <c r="B60" s="117">
        <v>80</v>
      </c>
      <c r="C60" s="117">
        <f t="shared" si="6"/>
        <v>140</v>
      </c>
      <c r="D60" s="117">
        <v>71</v>
      </c>
      <c r="E60" s="114">
        <v>69</v>
      </c>
      <c r="F60" s="86">
        <f t="shared" si="0"/>
        <v>60</v>
      </c>
      <c r="G60" s="115">
        <f t="shared" si="1"/>
        <v>75</v>
      </c>
      <c r="H60" s="113"/>
      <c r="I60" s="113"/>
      <c r="J60" s="113"/>
      <c r="K60" s="113"/>
      <c r="L60" s="113"/>
      <c r="M60" s="113"/>
      <c r="N60" s="113"/>
    </row>
    <row r="61" spans="1:14" s="106" customFormat="1" ht="18" customHeight="1">
      <c r="A61" s="116" t="s">
        <v>332</v>
      </c>
      <c r="B61" s="117">
        <v>88</v>
      </c>
      <c r="C61" s="117">
        <f t="shared" si="6"/>
        <v>140</v>
      </c>
      <c r="D61" s="117">
        <v>100</v>
      </c>
      <c r="E61" s="114">
        <v>40</v>
      </c>
      <c r="F61" s="86">
        <f t="shared" si="0"/>
        <v>52</v>
      </c>
      <c r="G61" s="115">
        <f t="shared" si="1"/>
        <v>59.09090909090909</v>
      </c>
      <c r="H61" s="113"/>
      <c r="I61" s="113"/>
      <c r="J61" s="113"/>
      <c r="K61" s="113"/>
      <c r="L61" s="113"/>
      <c r="M61" s="113"/>
      <c r="N61" s="113"/>
    </row>
    <row r="62" spans="1:14" s="106" customFormat="1" ht="18" customHeight="1">
      <c r="A62" s="116" t="s">
        <v>333</v>
      </c>
      <c r="B62" s="117">
        <v>1731</v>
      </c>
      <c r="C62" s="117">
        <f t="shared" si="6"/>
        <v>2175</v>
      </c>
      <c r="D62" s="117">
        <v>2114</v>
      </c>
      <c r="E62" s="114">
        <v>61</v>
      </c>
      <c r="F62" s="86">
        <f t="shared" si="0"/>
        <v>444</v>
      </c>
      <c r="G62" s="115">
        <f t="shared" si="1"/>
        <v>25.64991334488735</v>
      </c>
      <c r="H62" s="113"/>
      <c r="I62" s="113"/>
      <c r="J62" s="113"/>
      <c r="K62" s="113"/>
      <c r="L62" s="113"/>
      <c r="M62" s="113"/>
      <c r="N62" s="113"/>
    </row>
    <row r="63" spans="1:14" s="106" customFormat="1" ht="18" customHeight="1">
      <c r="A63" s="116" t="s">
        <v>334</v>
      </c>
      <c r="B63" s="117">
        <v>0</v>
      </c>
      <c r="C63" s="117">
        <f t="shared" si="6"/>
        <v>0</v>
      </c>
      <c r="D63" s="117"/>
      <c r="E63" s="114"/>
      <c r="F63" s="86">
        <f t="shared" si="0"/>
        <v>0</v>
      </c>
      <c r="G63" s="115">
        <f t="shared" si="1"/>
        <v>0</v>
      </c>
      <c r="H63" s="113"/>
      <c r="I63" s="113"/>
      <c r="J63" s="113"/>
      <c r="K63" s="113"/>
      <c r="L63" s="113"/>
      <c r="M63" s="113"/>
      <c r="N63" s="113"/>
    </row>
    <row r="64" spans="1:14" s="106" customFormat="1" ht="18" customHeight="1">
      <c r="A64" s="116" t="s">
        <v>335</v>
      </c>
      <c r="B64" s="117">
        <v>0</v>
      </c>
      <c r="C64" s="117">
        <f t="shared" si="6"/>
        <v>70</v>
      </c>
      <c r="D64" s="117">
        <v>0</v>
      </c>
      <c r="E64" s="114">
        <v>70</v>
      </c>
      <c r="F64" s="86">
        <f t="shared" si="0"/>
        <v>70</v>
      </c>
      <c r="G64" s="115">
        <f t="shared" si="1"/>
        <v>0</v>
      </c>
      <c r="H64" s="113"/>
      <c r="I64" s="113"/>
      <c r="J64" s="113"/>
      <c r="K64" s="113"/>
      <c r="L64" s="113"/>
      <c r="M64" s="113"/>
      <c r="N64" s="113"/>
    </row>
    <row r="65" spans="1:14" s="106" customFormat="1" ht="18" customHeight="1">
      <c r="A65" s="113" t="s">
        <v>336</v>
      </c>
      <c r="B65" s="114">
        <f>SUM(B66:B82)</f>
        <v>23804</v>
      </c>
      <c r="C65" s="114">
        <f>SUM(C66:C82)</f>
        <v>33431</v>
      </c>
      <c r="D65" s="114">
        <f>SUM(D66:D82)</f>
        <v>29088</v>
      </c>
      <c r="E65" s="114">
        <f>SUM(E66:E82)</f>
        <v>4343</v>
      </c>
      <c r="F65" s="86">
        <f t="shared" si="0"/>
        <v>9627</v>
      </c>
      <c r="G65" s="115">
        <f t="shared" si="1"/>
        <v>40.44278272559234</v>
      </c>
      <c r="H65" s="113"/>
      <c r="I65" s="113"/>
      <c r="J65" s="113"/>
      <c r="K65" s="113"/>
      <c r="L65" s="113"/>
      <c r="M65" s="113"/>
      <c r="N65" s="113"/>
    </row>
    <row r="66" spans="1:14" s="106" customFormat="1" ht="18" customHeight="1">
      <c r="A66" s="116" t="s">
        <v>337</v>
      </c>
      <c r="B66" s="117">
        <v>539</v>
      </c>
      <c r="C66" s="117">
        <f t="shared" si="6"/>
        <v>1001</v>
      </c>
      <c r="D66" s="117">
        <v>998</v>
      </c>
      <c r="E66" s="114">
        <v>3</v>
      </c>
      <c r="F66" s="86">
        <f t="shared" si="0"/>
        <v>462</v>
      </c>
      <c r="G66" s="115">
        <f t="shared" si="1"/>
        <v>85.71428571428571</v>
      </c>
      <c r="H66" s="113"/>
      <c r="I66" s="113"/>
      <c r="J66" s="113"/>
      <c r="K66" s="113"/>
      <c r="L66" s="113"/>
      <c r="M66" s="113"/>
      <c r="N66" s="113"/>
    </row>
    <row r="67" spans="1:14" s="106" customFormat="1" ht="18" customHeight="1">
      <c r="A67" s="116" t="s">
        <v>338</v>
      </c>
      <c r="B67" s="117">
        <v>609</v>
      </c>
      <c r="C67" s="117">
        <f t="shared" si="6"/>
        <v>773</v>
      </c>
      <c r="D67" s="117">
        <v>710</v>
      </c>
      <c r="E67" s="114">
        <v>63</v>
      </c>
      <c r="F67" s="86">
        <f t="shared" si="0"/>
        <v>164</v>
      </c>
      <c r="G67" s="115">
        <f t="shared" si="1"/>
        <v>26.929392446633827</v>
      </c>
      <c r="H67" s="113"/>
      <c r="I67" s="113"/>
      <c r="J67" s="113"/>
      <c r="K67" s="113"/>
      <c r="L67" s="113"/>
      <c r="M67" s="113"/>
      <c r="N67" s="113"/>
    </row>
    <row r="68" spans="1:14" s="106" customFormat="1" ht="18" customHeight="1">
      <c r="A68" s="116" t="s">
        <v>339</v>
      </c>
      <c r="B68" s="117">
        <v>2768</v>
      </c>
      <c r="C68" s="117">
        <f t="shared" si="6"/>
        <v>6282</v>
      </c>
      <c r="D68" s="117">
        <v>6177</v>
      </c>
      <c r="E68" s="114">
        <v>105</v>
      </c>
      <c r="F68" s="86">
        <f t="shared" si="0"/>
        <v>3514</v>
      </c>
      <c r="G68" s="115">
        <f t="shared" si="1"/>
        <v>126.95086705202311</v>
      </c>
      <c r="H68" s="113"/>
      <c r="I68" s="113"/>
      <c r="J68" s="113"/>
      <c r="K68" s="113"/>
      <c r="L68" s="113"/>
      <c r="M68" s="113"/>
      <c r="N68" s="113"/>
    </row>
    <row r="69" spans="1:14" s="106" customFormat="1" ht="18" customHeight="1">
      <c r="A69" s="116" t="s">
        <v>340</v>
      </c>
      <c r="B69" s="117">
        <v>12909</v>
      </c>
      <c r="C69" s="117">
        <f t="shared" si="6"/>
        <v>15543</v>
      </c>
      <c r="D69" s="117">
        <v>15543</v>
      </c>
      <c r="E69" s="114"/>
      <c r="F69" s="86">
        <f t="shared" si="0"/>
        <v>2634</v>
      </c>
      <c r="G69" s="115">
        <f t="shared" si="1"/>
        <v>20.404369044852427</v>
      </c>
      <c r="H69" s="113"/>
      <c r="I69" s="113"/>
      <c r="J69" s="113"/>
      <c r="K69" s="113"/>
      <c r="L69" s="113"/>
      <c r="M69" s="113"/>
      <c r="N69" s="113"/>
    </row>
    <row r="70" spans="1:14" s="106" customFormat="1" ht="18" customHeight="1">
      <c r="A70" s="116" t="s">
        <v>341</v>
      </c>
      <c r="B70" s="117">
        <v>0</v>
      </c>
      <c r="C70" s="117">
        <f t="shared" si="6"/>
        <v>0</v>
      </c>
      <c r="D70" s="117"/>
      <c r="E70" s="114"/>
      <c r="F70" s="86">
        <f aca="true" t="shared" si="7" ref="F70:F134">C70-B70</f>
        <v>0</v>
      </c>
      <c r="G70" s="115">
        <f aca="true" t="shared" si="8" ref="G70:G94">IF(B70=0,0,F70/B70*100)</f>
        <v>0</v>
      </c>
      <c r="H70" s="113"/>
      <c r="I70" s="113"/>
      <c r="J70" s="113"/>
      <c r="K70" s="113"/>
      <c r="L70" s="113"/>
      <c r="M70" s="113"/>
      <c r="N70" s="113"/>
    </row>
    <row r="71" spans="1:14" s="106" customFormat="1" ht="18" customHeight="1">
      <c r="A71" s="116" t="s">
        <v>342</v>
      </c>
      <c r="B71" s="117">
        <v>85</v>
      </c>
      <c r="C71" s="117">
        <f t="shared" si="6"/>
        <v>105</v>
      </c>
      <c r="D71" s="117">
        <v>5</v>
      </c>
      <c r="E71" s="114">
        <v>100</v>
      </c>
      <c r="F71" s="86">
        <f t="shared" si="7"/>
        <v>20</v>
      </c>
      <c r="G71" s="115">
        <f t="shared" si="8"/>
        <v>23.52941176470588</v>
      </c>
      <c r="H71" s="113"/>
      <c r="I71" s="113"/>
      <c r="J71" s="113"/>
      <c r="K71" s="113"/>
      <c r="L71" s="113"/>
      <c r="M71" s="113"/>
      <c r="N71" s="113"/>
    </row>
    <row r="72" spans="1:16" s="106" customFormat="1" ht="18" customHeight="1">
      <c r="A72" s="116" t="s">
        <v>343</v>
      </c>
      <c r="B72" s="117">
        <v>2222</v>
      </c>
      <c r="C72" s="117">
        <f t="shared" si="6"/>
        <v>3057</v>
      </c>
      <c r="D72" s="117">
        <v>1333</v>
      </c>
      <c r="E72" s="114">
        <v>1724</v>
      </c>
      <c r="F72" s="86">
        <f t="shared" si="7"/>
        <v>835</v>
      </c>
      <c r="G72" s="115">
        <f t="shared" si="8"/>
        <v>37.57875787578758</v>
      </c>
      <c r="H72" s="113"/>
      <c r="I72" s="113"/>
      <c r="J72" s="113"/>
      <c r="K72" s="113"/>
      <c r="L72" s="113"/>
      <c r="M72" s="113"/>
      <c r="N72" s="113"/>
      <c r="P72" s="122"/>
    </row>
    <row r="73" spans="1:14" s="106" customFormat="1" ht="18" customHeight="1">
      <c r="A73" s="116" t="s">
        <v>344</v>
      </c>
      <c r="B73" s="117">
        <v>433</v>
      </c>
      <c r="C73" s="117">
        <f t="shared" si="6"/>
        <v>608</v>
      </c>
      <c r="D73" s="117">
        <v>403</v>
      </c>
      <c r="E73" s="114">
        <v>205</v>
      </c>
      <c r="F73" s="86">
        <f t="shared" si="7"/>
        <v>175</v>
      </c>
      <c r="G73" s="115">
        <f t="shared" si="8"/>
        <v>40.415704387990765</v>
      </c>
      <c r="H73" s="113"/>
      <c r="I73" s="113"/>
      <c r="J73" s="113"/>
      <c r="K73" s="113"/>
      <c r="L73" s="113"/>
      <c r="M73" s="113"/>
      <c r="N73" s="113"/>
    </row>
    <row r="74" spans="1:14" s="106" customFormat="1" ht="18" customHeight="1">
      <c r="A74" s="116" t="s">
        <v>345</v>
      </c>
      <c r="B74" s="117">
        <v>416</v>
      </c>
      <c r="C74" s="117">
        <f t="shared" si="6"/>
        <v>1254</v>
      </c>
      <c r="D74" s="117">
        <v>580</v>
      </c>
      <c r="E74" s="114">
        <v>674</v>
      </c>
      <c r="F74" s="86">
        <f t="shared" si="7"/>
        <v>838</v>
      </c>
      <c r="G74" s="115">
        <f t="shared" si="8"/>
        <v>201.4423076923077</v>
      </c>
      <c r="H74" s="113"/>
      <c r="I74" s="113"/>
      <c r="J74" s="113"/>
      <c r="K74" s="113"/>
      <c r="L74" s="113"/>
      <c r="M74" s="113"/>
      <c r="N74" s="113"/>
    </row>
    <row r="75" spans="1:14" s="106" customFormat="1" ht="18" customHeight="1">
      <c r="A75" s="116" t="s">
        <v>346</v>
      </c>
      <c r="B75" s="117">
        <v>173</v>
      </c>
      <c r="C75" s="117">
        <f t="shared" si="6"/>
        <v>1070</v>
      </c>
      <c r="D75" s="117">
        <v>859</v>
      </c>
      <c r="E75" s="114">
        <v>211</v>
      </c>
      <c r="F75" s="86">
        <f t="shared" si="7"/>
        <v>897</v>
      </c>
      <c r="G75" s="115">
        <f t="shared" si="8"/>
        <v>518.4971098265896</v>
      </c>
      <c r="H75" s="113"/>
      <c r="I75" s="113"/>
      <c r="J75" s="113"/>
      <c r="K75" s="113"/>
      <c r="L75" s="113"/>
      <c r="M75" s="113"/>
      <c r="N75" s="113"/>
    </row>
    <row r="76" spans="1:14" s="106" customFormat="1" ht="18" customHeight="1">
      <c r="A76" s="116" t="s">
        <v>347</v>
      </c>
      <c r="B76" s="117">
        <v>60</v>
      </c>
      <c r="C76" s="117">
        <f t="shared" si="6"/>
        <v>221</v>
      </c>
      <c r="D76" s="117">
        <v>10</v>
      </c>
      <c r="E76" s="114">
        <v>211</v>
      </c>
      <c r="F76" s="86">
        <f t="shared" si="7"/>
        <v>161</v>
      </c>
      <c r="G76" s="115">
        <f t="shared" si="8"/>
        <v>268.3333333333333</v>
      </c>
      <c r="H76" s="113"/>
      <c r="I76" s="113"/>
      <c r="J76" s="113"/>
      <c r="K76" s="113"/>
      <c r="L76" s="113"/>
      <c r="M76" s="113"/>
      <c r="N76" s="113"/>
    </row>
    <row r="77" spans="1:14" s="106" customFormat="1" ht="18" customHeight="1">
      <c r="A77" s="116" t="s">
        <v>348</v>
      </c>
      <c r="B77" s="117">
        <v>2822</v>
      </c>
      <c r="C77" s="117">
        <f t="shared" si="6"/>
        <v>2375</v>
      </c>
      <c r="D77" s="117">
        <v>1522</v>
      </c>
      <c r="E77" s="114">
        <v>853</v>
      </c>
      <c r="F77" s="86">
        <f t="shared" si="7"/>
        <v>-447</v>
      </c>
      <c r="G77" s="115">
        <f t="shared" si="8"/>
        <v>-15.839829907866761</v>
      </c>
      <c r="H77" s="113"/>
      <c r="I77" s="113"/>
      <c r="J77" s="113"/>
      <c r="K77" s="113"/>
      <c r="L77" s="113"/>
      <c r="M77" s="113"/>
      <c r="N77" s="113"/>
    </row>
    <row r="78" spans="1:14" s="106" customFormat="1" ht="18" customHeight="1">
      <c r="A78" s="116" t="s">
        <v>349</v>
      </c>
      <c r="B78" s="117">
        <v>30</v>
      </c>
      <c r="C78" s="117">
        <f t="shared" si="6"/>
        <v>30</v>
      </c>
      <c r="D78" s="117">
        <v>30</v>
      </c>
      <c r="E78" s="114"/>
      <c r="F78" s="86">
        <f t="shared" si="7"/>
        <v>0</v>
      </c>
      <c r="G78" s="115">
        <f t="shared" si="8"/>
        <v>0</v>
      </c>
      <c r="H78" s="113"/>
      <c r="I78" s="113"/>
      <c r="J78" s="113"/>
      <c r="K78" s="113"/>
      <c r="L78" s="113"/>
      <c r="M78" s="113"/>
      <c r="N78" s="113"/>
    </row>
    <row r="79" spans="1:14" s="106" customFormat="1" ht="18" customHeight="1">
      <c r="A79" s="116" t="s">
        <v>350</v>
      </c>
      <c r="B79" s="117">
        <v>596</v>
      </c>
      <c r="C79" s="117">
        <f t="shared" si="6"/>
        <v>901</v>
      </c>
      <c r="D79" s="117">
        <v>771</v>
      </c>
      <c r="E79" s="114">
        <v>130</v>
      </c>
      <c r="F79" s="86">
        <f t="shared" si="7"/>
        <v>305</v>
      </c>
      <c r="G79" s="115">
        <f t="shared" si="8"/>
        <v>51.174496644295296</v>
      </c>
      <c r="H79" s="113"/>
      <c r="I79" s="113"/>
      <c r="J79" s="113"/>
      <c r="K79" s="113"/>
      <c r="L79" s="113"/>
      <c r="M79" s="113"/>
      <c r="N79" s="113"/>
    </row>
    <row r="80" spans="1:14" s="106" customFormat="1" ht="18" customHeight="1">
      <c r="A80" s="123" t="s">
        <v>351</v>
      </c>
      <c r="B80" s="117">
        <v>47</v>
      </c>
      <c r="C80" s="117">
        <f t="shared" si="6"/>
        <v>42</v>
      </c>
      <c r="D80" s="117">
        <v>41</v>
      </c>
      <c r="E80" s="114">
        <v>1</v>
      </c>
      <c r="F80" s="86">
        <f t="shared" si="7"/>
        <v>-5</v>
      </c>
      <c r="G80" s="115">
        <f t="shared" si="8"/>
        <v>-10.638297872340425</v>
      </c>
      <c r="H80" s="113"/>
      <c r="I80" s="113"/>
      <c r="J80" s="113"/>
      <c r="K80" s="113"/>
      <c r="L80" s="113"/>
      <c r="M80" s="113"/>
      <c r="N80" s="113"/>
    </row>
    <row r="81" spans="1:14" s="106" customFormat="1" ht="18" customHeight="1">
      <c r="A81" s="123" t="s">
        <v>352</v>
      </c>
      <c r="B81" s="117">
        <v>0</v>
      </c>
      <c r="C81" s="117">
        <f t="shared" si="6"/>
        <v>0</v>
      </c>
      <c r="D81" s="117"/>
      <c r="E81" s="114"/>
      <c r="F81" s="86">
        <f t="shared" si="7"/>
        <v>0</v>
      </c>
      <c r="G81" s="115">
        <f t="shared" si="8"/>
        <v>0</v>
      </c>
      <c r="H81" s="113"/>
      <c r="I81" s="113"/>
      <c r="J81" s="113"/>
      <c r="K81" s="113"/>
      <c r="L81" s="113"/>
      <c r="M81" s="113"/>
      <c r="N81" s="113"/>
    </row>
    <row r="82" spans="1:14" s="106" customFormat="1" ht="18" customHeight="1">
      <c r="A82" s="123" t="s">
        <v>353</v>
      </c>
      <c r="B82" s="117">
        <v>95</v>
      </c>
      <c r="C82" s="117">
        <f t="shared" si="6"/>
        <v>169</v>
      </c>
      <c r="D82" s="117">
        <v>106</v>
      </c>
      <c r="E82" s="114">
        <v>63</v>
      </c>
      <c r="F82" s="86">
        <f t="shared" si="7"/>
        <v>74</v>
      </c>
      <c r="G82" s="115">
        <f t="shared" si="8"/>
        <v>77.89473684210526</v>
      </c>
      <c r="H82" s="113"/>
      <c r="I82" s="113"/>
      <c r="J82" s="113"/>
      <c r="K82" s="113"/>
      <c r="L82" s="113"/>
      <c r="M82" s="113"/>
      <c r="N82" s="113"/>
    </row>
    <row r="83" spans="1:14" s="106" customFormat="1" ht="18" customHeight="1">
      <c r="A83" s="113" t="s">
        <v>354</v>
      </c>
      <c r="B83" s="117">
        <f>SUM(B84:B91)</f>
        <v>21094</v>
      </c>
      <c r="C83" s="114">
        <f>SUM(C84:C91)</f>
        <v>27039</v>
      </c>
      <c r="D83" s="117">
        <f>SUM(D84:D91)</f>
        <v>24246</v>
      </c>
      <c r="E83" s="114">
        <f>SUM(E84:E91)</f>
        <v>2793</v>
      </c>
      <c r="F83" s="86">
        <f t="shared" si="7"/>
        <v>5945</v>
      </c>
      <c r="G83" s="115">
        <f t="shared" si="8"/>
        <v>28.183369678581588</v>
      </c>
      <c r="H83" s="113"/>
      <c r="I83" s="113"/>
      <c r="J83" s="113"/>
      <c r="K83" s="113"/>
      <c r="L83" s="113"/>
      <c r="M83" s="113"/>
      <c r="N83" s="113"/>
    </row>
    <row r="84" spans="1:14" s="106" customFormat="1" ht="18" customHeight="1">
      <c r="A84" s="123" t="s">
        <v>355</v>
      </c>
      <c r="B84" s="117">
        <v>241</v>
      </c>
      <c r="C84" s="117">
        <f t="shared" si="6"/>
        <v>352</v>
      </c>
      <c r="D84" s="117">
        <v>352</v>
      </c>
      <c r="E84" s="114"/>
      <c r="F84" s="86">
        <f t="shared" si="7"/>
        <v>111</v>
      </c>
      <c r="G84" s="115">
        <f t="shared" si="8"/>
        <v>46.058091286307054</v>
      </c>
      <c r="H84" s="113"/>
      <c r="I84" s="113"/>
      <c r="J84" s="113"/>
      <c r="K84" s="113"/>
      <c r="L84" s="113"/>
      <c r="M84" s="113"/>
      <c r="N84" s="113"/>
    </row>
    <row r="85" spans="1:14" s="106" customFormat="1" ht="18" customHeight="1">
      <c r="A85" s="123" t="s">
        <v>356</v>
      </c>
      <c r="B85" s="117">
        <v>272</v>
      </c>
      <c r="C85" s="117">
        <f t="shared" si="6"/>
        <v>274</v>
      </c>
      <c r="D85" s="117">
        <v>234</v>
      </c>
      <c r="E85" s="114">
        <v>40</v>
      </c>
      <c r="F85" s="86">
        <f t="shared" si="7"/>
        <v>2</v>
      </c>
      <c r="G85" s="115">
        <f t="shared" si="8"/>
        <v>0.7352941176470588</v>
      </c>
      <c r="H85" s="113"/>
      <c r="I85" s="113"/>
      <c r="J85" s="113"/>
      <c r="K85" s="113"/>
      <c r="L85" s="113"/>
      <c r="M85" s="113"/>
      <c r="N85" s="113"/>
    </row>
    <row r="86" spans="1:14" s="106" customFormat="1" ht="18" customHeight="1">
      <c r="A86" s="123" t="s">
        <v>357</v>
      </c>
      <c r="B86" s="117">
        <v>1180</v>
      </c>
      <c r="C86" s="117">
        <f t="shared" si="6"/>
        <v>2475</v>
      </c>
      <c r="D86" s="117">
        <v>918</v>
      </c>
      <c r="E86" s="114">
        <v>1557</v>
      </c>
      <c r="F86" s="86">
        <f t="shared" si="7"/>
        <v>1295</v>
      </c>
      <c r="G86" s="115">
        <f t="shared" si="8"/>
        <v>109.7457627118644</v>
      </c>
      <c r="H86" s="113"/>
      <c r="I86" s="113"/>
      <c r="J86" s="113"/>
      <c r="K86" s="113"/>
      <c r="L86" s="113"/>
      <c r="M86" s="113"/>
      <c r="N86" s="113"/>
    </row>
    <row r="87" spans="1:14" s="106" customFormat="1" ht="18" customHeight="1">
      <c r="A87" s="123" t="s">
        <v>358</v>
      </c>
      <c r="B87" s="117">
        <v>1265</v>
      </c>
      <c r="C87" s="117">
        <f t="shared" si="6"/>
        <v>2553</v>
      </c>
      <c r="D87" s="117">
        <v>2089</v>
      </c>
      <c r="E87" s="114">
        <v>464</v>
      </c>
      <c r="F87" s="86">
        <f t="shared" si="7"/>
        <v>1288</v>
      </c>
      <c r="G87" s="115">
        <f t="shared" si="8"/>
        <v>101.81818181818181</v>
      </c>
      <c r="H87" s="113"/>
      <c r="I87" s="113"/>
      <c r="J87" s="113"/>
      <c r="K87" s="113"/>
      <c r="L87" s="113"/>
      <c r="M87" s="113"/>
      <c r="N87" s="113"/>
    </row>
    <row r="88" spans="1:14" s="106" customFormat="1" ht="18" customHeight="1">
      <c r="A88" s="123" t="s">
        <v>359</v>
      </c>
      <c r="B88" s="117">
        <v>12979</v>
      </c>
      <c r="C88" s="117">
        <f t="shared" si="6"/>
        <v>15422</v>
      </c>
      <c r="D88" s="117">
        <v>15304</v>
      </c>
      <c r="E88" s="114">
        <v>118</v>
      </c>
      <c r="F88" s="86">
        <f t="shared" si="7"/>
        <v>2443</v>
      </c>
      <c r="G88" s="115">
        <f t="shared" si="8"/>
        <v>18.822713614300024</v>
      </c>
      <c r="H88" s="113"/>
      <c r="I88" s="113"/>
      <c r="J88" s="113"/>
      <c r="K88" s="113"/>
      <c r="L88" s="113"/>
      <c r="M88" s="113"/>
      <c r="N88" s="113"/>
    </row>
    <row r="89" spans="1:14" s="106" customFormat="1" ht="18" customHeight="1">
      <c r="A89" s="116" t="s">
        <v>360</v>
      </c>
      <c r="B89" s="117">
        <v>4944</v>
      </c>
      <c r="C89" s="117">
        <f t="shared" si="6"/>
        <v>5535</v>
      </c>
      <c r="D89" s="117">
        <v>5084</v>
      </c>
      <c r="E89" s="114">
        <v>451</v>
      </c>
      <c r="F89" s="86">
        <f t="shared" si="7"/>
        <v>591</v>
      </c>
      <c r="G89" s="115">
        <f t="shared" si="8"/>
        <v>11.95388349514563</v>
      </c>
      <c r="H89" s="113"/>
      <c r="I89" s="113"/>
      <c r="J89" s="113"/>
      <c r="K89" s="113"/>
      <c r="L89" s="113"/>
      <c r="M89" s="113"/>
      <c r="N89" s="113"/>
    </row>
    <row r="90" spans="1:14" s="106" customFormat="1" ht="18" customHeight="1">
      <c r="A90" s="123" t="s">
        <v>361</v>
      </c>
      <c r="B90" s="117">
        <v>201</v>
      </c>
      <c r="C90" s="117">
        <f t="shared" si="6"/>
        <v>321</v>
      </c>
      <c r="D90" s="117">
        <v>228</v>
      </c>
      <c r="E90" s="114">
        <v>93</v>
      </c>
      <c r="F90" s="86">
        <f t="shared" si="7"/>
        <v>120</v>
      </c>
      <c r="G90" s="115">
        <f t="shared" si="8"/>
        <v>59.70149253731343</v>
      </c>
      <c r="H90" s="113"/>
      <c r="I90" s="113"/>
      <c r="J90" s="113"/>
      <c r="K90" s="113"/>
      <c r="L90" s="113"/>
      <c r="M90" s="113"/>
      <c r="N90" s="113"/>
    </row>
    <row r="91" spans="1:14" s="106" customFormat="1" ht="18" customHeight="1">
      <c r="A91" s="123" t="s">
        <v>593</v>
      </c>
      <c r="B91" s="117">
        <v>12</v>
      </c>
      <c r="C91" s="117">
        <f t="shared" si="6"/>
        <v>107</v>
      </c>
      <c r="D91" s="117">
        <v>37</v>
      </c>
      <c r="E91" s="114">
        <v>70</v>
      </c>
      <c r="F91" s="86">
        <f t="shared" si="7"/>
        <v>95</v>
      </c>
      <c r="G91" s="115">
        <f t="shared" si="8"/>
        <v>791.6666666666667</v>
      </c>
      <c r="H91" s="113"/>
      <c r="I91" s="113"/>
      <c r="J91" s="113"/>
      <c r="K91" s="113"/>
      <c r="L91" s="113"/>
      <c r="M91" s="113"/>
      <c r="N91" s="113"/>
    </row>
    <row r="92" spans="1:14" s="106" customFormat="1" ht="18" customHeight="1">
      <c r="A92" s="113" t="s">
        <v>362</v>
      </c>
      <c r="B92" s="114">
        <f>SUM(B93:B97)</f>
        <v>1888</v>
      </c>
      <c r="C92" s="114">
        <f>SUM(C93:C97)</f>
        <v>3254</v>
      </c>
      <c r="D92" s="114">
        <f>SUM(D93:D97)</f>
        <v>1875</v>
      </c>
      <c r="E92" s="114">
        <f>SUM(E93:E97)</f>
        <v>1379</v>
      </c>
      <c r="F92" s="86">
        <f t="shared" si="7"/>
        <v>1366</v>
      </c>
      <c r="G92" s="115">
        <f t="shared" si="8"/>
        <v>72.35169491525424</v>
      </c>
      <c r="H92" s="113"/>
      <c r="I92" s="113"/>
      <c r="J92" s="113"/>
      <c r="K92" s="113"/>
      <c r="L92" s="113"/>
      <c r="M92" s="113"/>
      <c r="N92" s="113"/>
    </row>
    <row r="93" spans="1:14" s="106" customFormat="1" ht="18" customHeight="1">
      <c r="A93" s="123" t="s">
        <v>363</v>
      </c>
      <c r="B93" s="117">
        <v>162</v>
      </c>
      <c r="C93" s="117">
        <f t="shared" si="6"/>
        <v>241</v>
      </c>
      <c r="D93" s="117">
        <v>190</v>
      </c>
      <c r="E93" s="114">
        <v>51</v>
      </c>
      <c r="F93" s="86">
        <f t="shared" si="7"/>
        <v>79</v>
      </c>
      <c r="G93" s="115">
        <f t="shared" si="8"/>
        <v>48.76543209876543</v>
      </c>
      <c r="H93" s="113"/>
      <c r="I93" s="113"/>
      <c r="J93" s="113"/>
      <c r="K93" s="113"/>
      <c r="L93" s="113"/>
      <c r="M93" s="113"/>
      <c r="N93" s="113"/>
    </row>
    <row r="94" spans="1:14" s="106" customFormat="1" ht="18" customHeight="1">
      <c r="A94" s="123" t="s">
        <v>364</v>
      </c>
      <c r="B94" s="117">
        <v>1453</v>
      </c>
      <c r="C94" s="117">
        <f t="shared" si="6"/>
        <v>2017</v>
      </c>
      <c r="D94" s="117">
        <v>1504</v>
      </c>
      <c r="E94" s="114">
        <v>513</v>
      </c>
      <c r="F94" s="86">
        <f t="shared" si="7"/>
        <v>564</v>
      </c>
      <c r="G94" s="115">
        <f t="shared" si="8"/>
        <v>38.816242257398486</v>
      </c>
      <c r="H94" s="113"/>
      <c r="I94" s="113"/>
      <c r="J94" s="113"/>
      <c r="K94" s="113"/>
      <c r="L94" s="113"/>
      <c r="M94" s="113"/>
      <c r="N94" s="113"/>
    </row>
    <row r="95" spans="1:14" s="106" customFormat="1" ht="18" customHeight="1">
      <c r="A95" s="123" t="s">
        <v>365</v>
      </c>
      <c r="B95" s="117"/>
      <c r="C95" s="117">
        <f aca="true" t="shared" si="9" ref="C95:C143">SUM(D95:E95)</f>
        <v>364</v>
      </c>
      <c r="D95" s="117"/>
      <c r="E95" s="114">
        <v>364</v>
      </c>
      <c r="F95" s="86">
        <f t="shared" si="7"/>
        <v>364</v>
      </c>
      <c r="G95" s="115"/>
      <c r="H95" s="113"/>
      <c r="I95" s="113"/>
      <c r="J95" s="113"/>
      <c r="K95" s="113"/>
      <c r="L95" s="113"/>
      <c r="M95" s="113"/>
      <c r="N95" s="113"/>
    </row>
    <row r="96" spans="1:14" s="106" customFormat="1" ht="18" customHeight="1">
      <c r="A96" s="123" t="s">
        <v>366</v>
      </c>
      <c r="B96" s="117">
        <v>121</v>
      </c>
      <c r="C96" s="117">
        <f t="shared" si="9"/>
        <v>0</v>
      </c>
      <c r="D96" s="117"/>
      <c r="E96" s="114"/>
      <c r="F96" s="86">
        <f t="shared" si="7"/>
        <v>-121</v>
      </c>
      <c r="G96" s="115"/>
      <c r="H96" s="113"/>
      <c r="I96" s="113"/>
      <c r="J96" s="113"/>
      <c r="K96" s="113"/>
      <c r="L96" s="113"/>
      <c r="M96" s="113"/>
      <c r="N96" s="113"/>
    </row>
    <row r="97" spans="1:14" s="106" customFormat="1" ht="18" customHeight="1">
      <c r="A97" s="123" t="s">
        <v>367</v>
      </c>
      <c r="B97" s="117">
        <v>152</v>
      </c>
      <c r="C97" s="117">
        <f t="shared" si="9"/>
        <v>632</v>
      </c>
      <c r="D97" s="117">
        <v>181</v>
      </c>
      <c r="E97" s="114">
        <v>451</v>
      </c>
      <c r="F97" s="86">
        <f t="shared" si="7"/>
        <v>480</v>
      </c>
      <c r="G97" s="115">
        <f aca="true" t="shared" si="10" ref="G97:G152">IF(B97=0,0,F97/B97*100)</f>
        <v>315.7894736842105</v>
      </c>
      <c r="H97" s="113"/>
      <c r="I97" s="113"/>
      <c r="J97" s="113"/>
      <c r="K97" s="113"/>
      <c r="L97" s="113"/>
      <c r="M97" s="113"/>
      <c r="N97" s="113"/>
    </row>
    <row r="98" spans="1:14" s="106" customFormat="1" ht="18" customHeight="1">
      <c r="A98" s="113" t="s">
        <v>368</v>
      </c>
      <c r="B98" s="114">
        <f>SUM(B99:B109)</f>
        <v>2019</v>
      </c>
      <c r="C98" s="114">
        <v>4573</v>
      </c>
      <c r="D98" s="114">
        <v>4513</v>
      </c>
      <c r="E98" s="114">
        <f>SUM(E99:E109)</f>
        <v>60</v>
      </c>
      <c r="F98" s="86">
        <v>2554</v>
      </c>
      <c r="G98" s="115">
        <f t="shared" si="10"/>
        <v>126.49826646854878</v>
      </c>
      <c r="H98" s="113"/>
      <c r="I98" s="113"/>
      <c r="J98" s="113"/>
      <c r="K98" s="113"/>
      <c r="L98" s="113"/>
      <c r="M98" s="113"/>
      <c r="N98" s="113"/>
    </row>
    <row r="99" spans="1:14" s="106" customFormat="1" ht="18" customHeight="1">
      <c r="A99" s="123" t="s">
        <v>369</v>
      </c>
      <c r="B99" s="117">
        <v>774</v>
      </c>
      <c r="C99" s="117">
        <f t="shared" si="9"/>
        <v>682</v>
      </c>
      <c r="D99" s="117">
        <v>682</v>
      </c>
      <c r="E99" s="114"/>
      <c r="F99" s="86">
        <f t="shared" si="7"/>
        <v>-92</v>
      </c>
      <c r="G99" s="115">
        <f t="shared" si="10"/>
        <v>-11.886304909560723</v>
      </c>
      <c r="H99" s="113"/>
      <c r="I99" s="113"/>
      <c r="J99" s="113"/>
      <c r="K99" s="113"/>
      <c r="L99" s="113"/>
      <c r="M99" s="113"/>
      <c r="N99" s="113"/>
    </row>
    <row r="100" spans="1:14" s="106" customFormat="1" ht="18" customHeight="1">
      <c r="A100" s="123" t="s">
        <v>370</v>
      </c>
      <c r="B100" s="117">
        <v>101</v>
      </c>
      <c r="C100" s="117">
        <f t="shared" si="9"/>
        <v>208</v>
      </c>
      <c r="D100" s="117">
        <v>208</v>
      </c>
      <c r="E100" s="114"/>
      <c r="F100" s="86">
        <f t="shared" si="7"/>
        <v>107</v>
      </c>
      <c r="G100" s="115">
        <f t="shared" si="10"/>
        <v>105.94059405940595</v>
      </c>
      <c r="H100" s="113"/>
      <c r="I100" s="113"/>
      <c r="J100" s="113"/>
      <c r="K100" s="113"/>
      <c r="L100" s="113"/>
      <c r="M100" s="113"/>
      <c r="N100" s="113"/>
    </row>
    <row r="101" spans="1:14" s="106" customFormat="1" ht="18" customHeight="1">
      <c r="A101" s="123" t="s">
        <v>371</v>
      </c>
      <c r="B101" s="117">
        <v>400</v>
      </c>
      <c r="C101" s="117">
        <f t="shared" si="9"/>
        <v>2970</v>
      </c>
      <c r="D101" s="117">
        <v>2970</v>
      </c>
      <c r="E101" s="114"/>
      <c r="F101" s="86">
        <f t="shared" si="7"/>
        <v>2570</v>
      </c>
      <c r="G101" s="115">
        <f t="shared" si="10"/>
        <v>642.5</v>
      </c>
      <c r="H101" s="113"/>
      <c r="I101" s="113"/>
      <c r="J101" s="113"/>
      <c r="K101" s="113"/>
      <c r="L101" s="113"/>
      <c r="M101" s="113"/>
      <c r="N101" s="113"/>
    </row>
    <row r="102" spans="1:14" s="106" customFormat="1" ht="18" customHeight="1">
      <c r="A102" s="123" t="s">
        <v>372</v>
      </c>
      <c r="B102" s="117">
        <v>744</v>
      </c>
      <c r="C102" s="117">
        <f t="shared" si="9"/>
        <v>713</v>
      </c>
      <c r="D102" s="117">
        <v>653</v>
      </c>
      <c r="E102" s="114">
        <v>60</v>
      </c>
      <c r="F102" s="86">
        <f t="shared" si="7"/>
        <v>-31</v>
      </c>
      <c r="G102" s="115">
        <f t="shared" si="10"/>
        <v>-4.166666666666666</v>
      </c>
      <c r="H102" s="113"/>
      <c r="I102" s="113"/>
      <c r="J102" s="113"/>
      <c r="K102" s="113"/>
      <c r="L102" s="113"/>
      <c r="M102" s="113"/>
      <c r="N102" s="113"/>
    </row>
    <row r="103" spans="1:14" s="106" customFormat="1" ht="18" customHeight="1">
      <c r="A103" s="123" t="s">
        <v>373</v>
      </c>
      <c r="B103" s="117">
        <v>0</v>
      </c>
      <c r="C103" s="117">
        <f t="shared" si="9"/>
        <v>0</v>
      </c>
      <c r="D103" s="117"/>
      <c r="E103" s="114"/>
      <c r="F103" s="86">
        <f t="shared" si="7"/>
        <v>0</v>
      </c>
      <c r="G103" s="115">
        <f t="shared" si="10"/>
        <v>0</v>
      </c>
      <c r="H103" s="113"/>
      <c r="I103" s="113"/>
      <c r="J103" s="113"/>
      <c r="K103" s="113"/>
      <c r="L103" s="113"/>
      <c r="M103" s="113"/>
      <c r="N103" s="113"/>
    </row>
    <row r="104" spans="1:14" s="106" customFormat="1" ht="18" customHeight="1" hidden="1">
      <c r="A104" s="124" t="s">
        <v>374</v>
      </c>
      <c r="B104" s="117">
        <v>0</v>
      </c>
      <c r="C104" s="117">
        <f t="shared" si="9"/>
        <v>0</v>
      </c>
      <c r="D104" s="117"/>
      <c r="E104" s="114"/>
      <c r="F104" s="86">
        <f t="shared" si="7"/>
        <v>0</v>
      </c>
      <c r="G104" s="115">
        <f t="shared" si="10"/>
        <v>0</v>
      </c>
      <c r="H104" s="113"/>
      <c r="I104" s="113"/>
      <c r="J104" s="113"/>
      <c r="K104" s="113"/>
      <c r="L104" s="113"/>
      <c r="M104" s="113"/>
      <c r="N104" s="113"/>
    </row>
    <row r="105" spans="1:14" s="106" customFormat="1" ht="18" customHeight="1" hidden="1">
      <c r="A105" s="124" t="s">
        <v>375</v>
      </c>
      <c r="B105" s="117">
        <v>0</v>
      </c>
      <c r="C105" s="117">
        <f t="shared" si="9"/>
        <v>0</v>
      </c>
      <c r="D105" s="117"/>
      <c r="E105" s="114"/>
      <c r="F105" s="86">
        <f t="shared" si="7"/>
        <v>0</v>
      </c>
      <c r="G105" s="115">
        <f t="shared" si="10"/>
        <v>0</v>
      </c>
      <c r="H105" s="113"/>
      <c r="I105" s="113"/>
      <c r="J105" s="113"/>
      <c r="K105" s="113"/>
      <c r="L105" s="113"/>
      <c r="M105" s="113"/>
      <c r="N105" s="113"/>
    </row>
    <row r="106" spans="1:14" s="106" customFormat="1" ht="18" customHeight="1" hidden="1">
      <c r="A106" s="124" t="s">
        <v>376</v>
      </c>
      <c r="B106" s="117">
        <v>0</v>
      </c>
      <c r="C106" s="117">
        <f t="shared" si="9"/>
        <v>0</v>
      </c>
      <c r="D106" s="117"/>
      <c r="E106" s="114"/>
      <c r="F106" s="86">
        <f t="shared" si="7"/>
        <v>0</v>
      </c>
      <c r="G106" s="115">
        <f t="shared" si="10"/>
        <v>0</v>
      </c>
      <c r="H106" s="113"/>
      <c r="I106" s="113"/>
      <c r="J106" s="113"/>
      <c r="K106" s="113"/>
      <c r="L106" s="113"/>
      <c r="M106" s="113"/>
      <c r="N106" s="113"/>
    </row>
    <row r="107" spans="1:14" s="106" customFormat="1" ht="18" customHeight="1" hidden="1">
      <c r="A107" s="124" t="s">
        <v>377</v>
      </c>
      <c r="B107" s="117">
        <v>0</v>
      </c>
      <c r="C107" s="117">
        <f t="shared" si="9"/>
        <v>0</v>
      </c>
      <c r="D107" s="117"/>
      <c r="E107" s="114"/>
      <c r="F107" s="86">
        <f t="shared" si="7"/>
        <v>0</v>
      </c>
      <c r="G107" s="115">
        <f t="shared" si="10"/>
        <v>0</v>
      </c>
      <c r="H107" s="113"/>
      <c r="I107" s="113"/>
      <c r="J107" s="113"/>
      <c r="K107" s="113"/>
      <c r="L107" s="113"/>
      <c r="M107" s="113"/>
      <c r="N107" s="113"/>
    </row>
    <row r="108" spans="1:14" s="106" customFormat="1" ht="18" customHeight="1" hidden="1">
      <c r="A108" s="124" t="s">
        <v>378</v>
      </c>
      <c r="B108" s="117">
        <v>0</v>
      </c>
      <c r="C108" s="117">
        <f t="shared" si="9"/>
        <v>0</v>
      </c>
      <c r="D108" s="117"/>
      <c r="E108" s="114"/>
      <c r="F108" s="86">
        <f t="shared" si="7"/>
        <v>0</v>
      </c>
      <c r="G108" s="115">
        <f t="shared" si="10"/>
        <v>0</v>
      </c>
      <c r="H108" s="113"/>
      <c r="I108" s="113"/>
      <c r="J108" s="113"/>
      <c r="K108" s="113"/>
      <c r="L108" s="113"/>
      <c r="M108" s="113"/>
      <c r="N108" s="113"/>
    </row>
    <row r="109" spans="1:14" s="106" customFormat="1" ht="18" customHeight="1">
      <c r="A109" s="123" t="s">
        <v>379</v>
      </c>
      <c r="B109" s="117">
        <v>0</v>
      </c>
      <c r="C109" s="117">
        <f t="shared" si="9"/>
        <v>0</v>
      </c>
      <c r="D109" s="117"/>
      <c r="E109" s="114"/>
      <c r="F109" s="86">
        <f t="shared" si="7"/>
        <v>0</v>
      </c>
      <c r="G109" s="115">
        <f t="shared" si="10"/>
        <v>0</v>
      </c>
      <c r="H109" s="113"/>
      <c r="I109" s="113"/>
      <c r="J109" s="113"/>
      <c r="K109" s="113"/>
      <c r="L109" s="113"/>
      <c r="M109" s="113"/>
      <c r="N109" s="113"/>
    </row>
    <row r="110" spans="1:14" s="106" customFormat="1" ht="18" customHeight="1">
      <c r="A110" s="113" t="s">
        <v>380</v>
      </c>
      <c r="B110" s="114">
        <f>SUM(B111:B113,B115:B118)</f>
        <v>21231</v>
      </c>
      <c r="C110" s="114">
        <f>SUM(C111:C113,C115:C118)</f>
        <v>33167</v>
      </c>
      <c r="D110" s="114">
        <f>SUM(D111:D113,D115:D118)</f>
        <v>12221</v>
      </c>
      <c r="E110" s="114">
        <f>SUM(E111:E113,E115:E118)</f>
        <v>20946</v>
      </c>
      <c r="F110" s="86">
        <f t="shared" si="7"/>
        <v>11936</v>
      </c>
      <c r="G110" s="115">
        <f t="shared" si="10"/>
        <v>56.21967877160755</v>
      </c>
      <c r="H110" s="113"/>
      <c r="I110" s="113"/>
      <c r="J110" s="113"/>
      <c r="K110" s="113"/>
      <c r="L110" s="113"/>
      <c r="M110" s="113"/>
      <c r="N110" s="113"/>
    </row>
    <row r="111" spans="1:14" s="106" customFormat="1" ht="18" customHeight="1">
      <c r="A111" s="123" t="s">
        <v>381</v>
      </c>
      <c r="B111" s="117">
        <v>3943</v>
      </c>
      <c r="C111" s="117">
        <f t="shared" si="9"/>
        <v>6916</v>
      </c>
      <c r="D111" s="117">
        <v>2924</v>
      </c>
      <c r="E111" s="114">
        <v>3992</v>
      </c>
      <c r="F111" s="86">
        <f t="shared" si="7"/>
        <v>2973</v>
      </c>
      <c r="G111" s="115">
        <f t="shared" si="10"/>
        <v>75.39944204920111</v>
      </c>
      <c r="H111" s="113"/>
      <c r="I111" s="113"/>
      <c r="J111" s="113"/>
      <c r="K111" s="113"/>
      <c r="L111" s="113"/>
      <c r="M111" s="113"/>
      <c r="N111" s="113"/>
    </row>
    <row r="112" spans="1:14" s="106" customFormat="1" ht="18" customHeight="1">
      <c r="A112" s="123" t="s">
        <v>382</v>
      </c>
      <c r="B112" s="117">
        <v>5072</v>
      </c>
      <c r="C112" s="117">
        <f t="shared" si="9"/>
        <v>9339</v>
      </c>
      <c r="D112" s="117">
        <v>1827</v>
      </c>
      <c r="E112" s="114">
        <v>7512</v>
      </c>
      <c r="F112" s="86">
        <f t="shared" si="7"/>
        <v>4267</v>
      </c>
      <c r="G112" s="115">
        <f t="shared" si="10"/>
        <v>84.12854889589906</v>
      </c>
      <c r="H112" s="113"/>
      <c r="I112" s="113"/>
      <c r="J112" s="113"/>
      <c r="K112" s="113"/>
      <c r="L112" s="113"/>
      <c r="M112" s="113"/>
      <c r="N112" s="113"/>
    </row>
    <row r="113" spans="1:14" s="106" customFormat="1" ht="18" customHeight="1">
      <c r="A113" s="123" t="s">
        <v>383</v>
      </c>
      <c r="B113" s="117">
        <v>7366</v>
      </c>
      <c r="C113" s="117">
        <f t="shared" si="9"/>
        <v>8179</v>
      </c>
      <c r="D113" s="117">
        <v>3318</v>
      </c>
      <c r="E113" s="114">
        <v>4861</v>
      </c>
      <c r="F113" s="86">
        <f t="shared" si="7"/>
        <v>813</v>
      </c>
      <c r="G113" s="115">
        <f t="shared" si="10"/>
        <v>11.037197936464839</v>
      </c>
      <c r="H113" s="113"/>
      <c r="I113" s="113"/>
      <c r="J113" s="113"/>
      <c r="K113" s="113"/>
      <c r="L113" s="113"/>
      <c r="M113" s="113"/>
      <c r="N113" s="113"/>
    </row>
    <row r="114" spans="1:14" s="106" customFormat="1" ht="18" customHeight="1">
      <c r="A114" s="123" t="s">
        <v>384</v>
      </c>
      <c r="B114" s="117"/>
      <c r="C114" s="117">
        <f t="shared" si="9"/>
        <v>315</v>
      </c>
      <c r="D114" s="117">
        <v>315</v>
      </c>
      <c r="E114" s="114"/>
      <c r="F114" s="86">
        <f t="shared" si="7"/>
        <v>315</v>
      </c>
      <c r="G114" s="115">
        <f t="shared" si="10"/>
        <v>0</v>
      </c>
      <c r="H114" s="113"/>
      <c r="I114" s="113"/>
      <c r="J114" s="113"/>
      <c r="K114" s="113"/>
      <c r="L114" s="113"/>
      <c r="M114" s="113"/>
      <c r="N114" s="113"/>
    </row>
    <row r="115" spans="1:14" s="106" customFormat="1" ht="18" customHeight="1">
      <c r="A115" s="123" t="s">
        <v>385</v>
      </c>
      <c r="B115" s="117">
        <v>618</v>
      </c>
      <c r="C115" s="117">
        <f t="shared" si="9"/>
        <v>1938</v>
      </c>
      <c r="D115" s="117">
        <v>414</v>
      </c>
      <c r="E115" s="114">
        <v>1524</v>
      </c>
      <c r="F115" s="86">
        <f t="shared" si="7"/>
        <v>1320</v>
      </c>
      <c r="G115" s="115">
        <f t="shared" si="10"/>
        <v>213.59223300970874</v>
      </c>
      <c r="H115" s="113"/>
      <c r="I115" s="113"/>
      <c r="J115" s="113"/>
      <c r="K115" s="113"/>
      <c r="L115" s="113"/>
      <c r="M115" s="113"/>
      <c r="N115" s="113"/>
    </row>
    <row r="116" spans="1:14" s="106" customFormat="1" ht="18" customHeight="1">
      <c r="A116" s="123" t="s">
        <v>386</v>
      </c>
      <c r="B116" s="117">
        <v>1901</v>
      </c>
      <c r="C116" s="117">
        <f t="shared" si="9"/>
        <v>1718</v>
      </c>
      <c r="D116" s="117">
        <v>218</v>
      </c>
      <c r="E116" s="114">
        <v>1500</v>
      </c>
      <c r="F116" s="86">
        <f t="shared" si="7"/>
        <v>-183</v>
      </c>
      <c r="G116" s="115">
        <f t="shared" si="10"/>
        <v>-9.62651236191478</v>
      </c>
      <c r="H116" s="113"/>
      <c r="I116" s="113"/>
      <c r="J116" s="113"/>
      <c r="K116" s="113"/>
      <c r="L116" s="113"/>
      <c r="M116" s="113"/>
      <c r="N116" s="113"/>
    </row>
    <row r="117" spans="1:14" s="106" customFormat="1" ht="18" customHeight="1">
      <c r="A117" s="123" t="s">
        <v>387</v>
      </c>
      <c r="B117" s="117">
        <v>2331</v>
      </c>
      <c r="C117" s="117">
        <f t="shared" si="9"/>
        <v>4641</v>
      </c>
      <c r="D117" s="117">
        <v>3520</v>
      </c>
      <c r="E117" s="114">
        <v>1121</v>
      </c>
      <c r="F117" s="86">
        <f t="shared" si="7"/>
        <v>2310</v>
      </c>
      <c r="G117" s="115">
        <f t="shared" si="10"/>
        <v>99.09909909909909</v>
      </c>
      <c r="H117" s="113"/>
      <c r="I117" s="113"/>
      <c r="J117" s="113"/>
      <c r="K117" s="113"/>
      <c r="L117" s="113"/>
      <c r="M117" s="113"/>
      <c r="N117" s="113"/>
    </row>
    <row r="118" spans="1:14" s="106" customFormat="1" ht="18" customHeight="1">
      <c r="A118" s="123" t="s">
        <v>594</v>
      </c>
      <c r="B118" s="117">
        <v>0</v>
      </c>
      <c r="C118" s="117">
        <f t="shared" si="9"/>
        <v>436</v>
      </c>
      <c r="D118" s="117"/>
      <c r="E118" s="114">
        <v>436</v>
      </c>
      <c r="F118" s="86">
        <f t="shared" si="7"/>
        <v>436</v>
      </c>
      <c r="G118" s="115">
        <f t="shared" si="10"/>
        <v>0</v>
      </c>
      <c r="H118" s="113"/>
      <c r="I118" s="113"/>
      <c r="J118" s="113"/>
      <c r="K118" s="113"/>
      <c r="L118" s="113"/>
      <c r="M118" s="113"/>
      <c r="N118" s="113"/>
    </row>
    <row r="119" spans="1:14" s="106" customFormat="1" ht="18" customHeight="1">
      <c r="A119" s="113" t="s">
        <v>388</v>
      </c>
      <c r="B119" s="114">
        <f>SUM(B120:B122)</f>
        <v>685</v>
      </c>
      <c r="C119" s="114">
        <f>SUM(C120:C122)</f>
        <v>5278</v>
      </c>
      <c r="D119" s="114">
        <f>SUM(D120:D122)</f>
        <v>689</v>
      </c>
      <c r="E119" s="114">
        <f>SUM(E120:E122)</f>
        <v>4589</v>
      </c>
      <c r="F119" s="86">
        <f t="shared" si="7"/>
        <v>4593</v>
      </c>
      <c r="G119" s="115">
        <f t="shared" si="10"/>
        <v>670.5109489051094</v>
      </c>
      <c r="H119" s="113"/>
      <c r="I119" s="113"/>
      <c r="J119" s="113"/>
      <c r="K119" s="113"/>
      <c r="L119" s="113"/>
      <c r="M119" s="113"/>
      <c r="N119" s="113"/>
    </row>
    <row r="120" spans="1:14" s="106" customFormat="1" ht="18" customHeight="1">
      <c r="A120" s="123" t="s">
        <v>389</v>
      </c>
      <c r="B120" s="125">
        <v>660</v>
      </c>
      <c r="C120" s="117">
        <f t="shared" si="9"/>
        <v>4354</v>
      </c>
      <c r="D120" s="125">
        <v>689</v>
      </c>
      <c r="E120" s="114">
        <v>3665</v>
      </c>
      <c r="F120" s="86">
        <f t="shared" si="7"/>
        <v>3694</v>
      </c>
      <c r="G120" s="115">
        <f t="shared" si="10"/>
        <v>559.6969696969696</v>
      </c>
      <c r="H120" s="113"/>
      <c r="I120" s="113"/>
      <c r="J120" s="113"/>
      <c r="K120" s="113"/>
      <c r="L120" s="113"/>
      <c r="M120" s="113"/>
      <c r="N120" s="113"/>
    </row>
    <row r="121" spans="1:14" s="106" customFormat="1" ht="18" customHeight="1">
      <c r="A121" s="123" t="s">
        <v>390</v>
      </c>
      <c r="B121" s="125"/>
      <c r="C121" s="117">
        <f t="shared" si="9"/>
        <v>200</v>
      </c>
      <c r="D121" s="125"/>
      <c r="E121" s="114">
        <v>200</v>
      </c>
      <c r="F121" s="86">
        <f t="shared" si="7"/>
        <v>200</v>
      </c>
      <c r="G121" s="115">
        <f t="shared" si="10"/>
        <v>0</v>
      </c>
      <c r="H121" s="113"/>
      <c r="I121" s="113"/>
      <c r="J121" s="113"/>
      <c r="K121" s="113"/>
      <c r="L121" s="113"/>
      <c r="M121" s="113"/>
      <c r="N121" s="113"/>
    </row>
    <row r="122" spans="1:14" s="106" customFormat="1" ht="18" customHeight="1">
      <c r="A122" s="123" t="s">
        <v>391</v>
      </c>
      <c r="B122" s="125">
        <v>25</v>
      </c>
      <c r="C122" s="117">
        <f t="shared" si="9"/>
        <v>724</v>
      </c>
      <c r="D122" s="125"/>
      <c r="E122" s="114">
        <v>724</v>
      </c>
      <c r="F122" s="86">
        <f t="shared" si="7"/>
        <v>699</v>
      </c>
      <c r="G122" s="115">
        <f t="shared" si="10"/>
        <v>2796</v>
      </c>
      <c r="H122" s="113"/>
      <c r="I122" s="113"/>
      <c r="J122" s="113"/>
      <c r="K122" s="113"/>
      <c r="L122" s="113"/>
      <c r="M122" s="113"/>
      <c r="N122" s="113"/>
    </row>
    <row r="123" spans="1:14" s="106" customFormat="1" ht="18" customHeight="1">
      <c r="A123" s="126" t="s">
        <v>392</v>
      </c>
      <c r="B123" s="114">
        <f>SUM(B124:B127)</f>
        <v>188</v>
      </c>
      <c r="C123" s="114">
        <f>SUM(C124:C127)</f>
        <v>607</v>
      </c>
      <c r="D123" s="114">
        <f>SUM(D124:D127)</f>
        <v>599</v>
      </c>
      <c r="E123" s="114">
        <f>SUM(E124:E127)</f>
        <v>8</v>
      </c>
      <c r="F123" s="86">
        <f t="shared" si="7"/>
        <v>419</v>
      </c>
      <c r="G123" s="115">
        <f t="shared" si="10"/>
        <v>222.8723404255319</v>
      </c>
      <c r="H123" s="113"/>
      <c r="I123" s="113"/>
      <c r="J123" s="113"/>
      <c r="K123" s="113"/>
      <c r="L123" s="113"/>
      <c r="M123" s="113"/>
      <c r="N123" s="113"/>
    </row>
    <row r="124" spans="1:14" s="106" customFormat="1" ht="18" customHeight="1">
      <c r="A124" s="123" t="s">
        <v>393</v>
      </c>
      <c r="B124" s="117">
        <v>136</v>
      </c>
      <c r="C124" s="117">
        <f t="shared" si="9"/>
        <v>152</v>
      </c>
      <c r="D124" s="117">
        <v>152</v>
      </c>
      <c r="E124" s="114">
        <v>0</v>
      </c>
      <c r="F124" s="86">
        <f t="shared" si="7"/>
        <v>16</v>
      </c>
      <c r="G124" s="115">
        <f t="shared" si="10"/>
        <v>11.76470588235294</v>
      </c>
      <c r="H124" s="113"/>
      <c r="I124" s="113"/>
      <c r="J124" s="113"/>
      <c r="K124" s="113"/>
      <c r="L124" s="113"/>
      <c r="M124" s="113"/>
      <c r="N124" s="113"/>
    </row>
    <row r="125" spans="1:14" s="106" customFormat="1" ht="18" customHeight="1">
      <c r="A125" s="123" t="s">
        <v>394</v>
      </c>
      <c r="B125" s="121">
        <v>52</v>
      </c>
      <c r="C125" s="117">
        <f t="shared" si="9"/>
        <v>447</v>
      </c>
      <c r="D125" s="121">
        <v>447</v>
      </c>
      <c r="E125" s="114"/>
      <c r="F125" s="86">
        <f t="shared" si="7"/>
        <v>395</v>
      </c>
      <c r="G125" s="115">
        <f t="shared" si="10"/>
        <v>759.6153846153845</v>
      </c>
      <c r="H125" s="113"/>
      <c r="I125" s="113"/>
      <c r="J125" s="113"/>
      <c r="K125" s="113"/>
      <c r="L125" s="113"/>
      <c r="M125" s="113"/>
      <c r="N125" s="113"/>
    </row>
    <row r="126" spans="1:14" s="106" customFormat="1" ht="18" customHeight="1">
      <c r="A126" s="123" t="s">
        <v>595</v>
      </c>
      <c r="B126" s="117">
        <v>0</v>
      </c>
      <c r="C126" s="117">
        <f t="shared" si="9"/>
        <v>8</v>
      </c>
      <c r="D126" s="117"/>
      <c r="E126" s="114">
        <v>8</v>
      </c>
      <c r="F126" s="86">
        <f t="shared" si="7"/>
        <v>8</v>
      </c>
      <c r="G126" s="115">
        <f t="shared" si="10"/>
        <v>0</v>
      </c>
      <c r="H126" s="113"/>
      <c r="I126" s="113"/>
      <c r="J126" s="113"/>
      <c r="K126" s="113"/>
      <c r="L126" s="113"/>
      <c r="M126" s="113"/>
      <c r="N126" s="113"/>
    </row>
    <row r="127" spans="1:14" s="106" customFormat="1" ht="18" customHeight="1">
      <c r="A127" s="123" t="s">
        <v>395</v>
      </c>
      <c r="B127" s="117">
        <v>0</v>
      </c>
      <c r="C127" s="117">
        <f t="shared" si="9"/>
        <v>0</v>
      </c>
      <c r="D127" s="117"/>
      <c r="E127" s="114"/>
      <c r="F127" s="86">
        <f t="shared" si="7"/>
        <v>0</v>
      </c>
      <c r="G127" s="115">
        <f t="shared" si="10"/>
        <v>0</v>
      </c>
      <c r="H127" s="113"/>
      <c r="I127" s="113"/>
      <c r="J127" s="113"/>
      <c r="K127" s="113"/>
      <c r="L127" s="113"/>
      <c r="M127" s="113"/>
      <c r="N127" s="113"/>
    </row>
    <row r="128" spans="1:14" s="106" customFormat="1" ht="18" customHeight="1">
      <c r="A128" s="126" t="s">
        <v>396</v>
      </c>
      <c r="B128" s="120">
        <f>SUM(B129:B130)</f>
        <v>173</v>
      </c>
      <c r="C128" s="120">
        <f>SUM(C129:C130)</f>
        <v>296</v>
      </c>
      <c r="D128" s="120">
        <f>SUM(D129:D130)</f>
        <v>156</v>
      </c>
      <c r="E128" s="114">
        <f>SUM(E129:E130)</f>
        <v>140</v>
      </c>
      <c r="F128" s="86">
        <f t="shared" si="7"/>
        <v>123</v>
      </c>
      <c r="G128" s="115">
        <f t="shared" si="10"/>
        <v>71.09826589595376</v>
      </c>
      <c r="H128" s="113"/>
      <c r="I128" s="113"/>
      <c r="J128" s="113"/>
      <c r="K128" s="113"/>
      <c r="L128" s="113"/>
      <c r="M128" s="113"/>
      <c r="N128" s="113"/>
    </row>
    <row r="129" spans="1:14" s="106" customFormat="1" ht="18" customHeight="1">
      <c r="A129" s="123" t="s">
        <v>397</v>
      </c>
      <c r="B129" s="121">
        <v>98</v>
      </c>
      <c r="C129" s="117">
        <f t="shared" si="9"/>
        <v>198</v>
      </c>
      <c r="D129" s="121">
        <v>78</v>
      </c>
      <c r="E129" s="114">
        <v>120</v>
      </c>
      <c r="F129" s="86">
        <f t="shared" si="7"/>
        <v>100</v>
      </c>
      <c r="G129" s="115">
        <f t="shared" si="10"/>
        <v>102.04081632653062</v>
      </c>
      <c r="H129" s="113"/>
      <c r="I129" s="113"/>
      <c r="J129" s="113"/>
      <c r="K129" s="113"/>
      <c r="L129" s="113"/>
      <c r="M129" s="113"/>
      <c r="N129" s="113"/>
    </row>
    <row r="130" spans="1:14" s="106" customFormat="1" ht="18" customHeight="1">
      <c r="A130" s="123" t="s">
        <v>398</v>
      </c>
      <c r="B130" s="121">
        <v>75</v>
      </c>
      <c r="C130" s="117">
        <f t="shared" si="9"/>
        <v>98</v>
      </c>
      <c r="D130" s="121">
        <v>78</v>
      </c>
      <c r="E130" s="114">
        <v>20</v>
      </c>
      <c r="F130" s="86">
        <f t="shared" si="7"/>
        <v>23</v>
      </c>
      <c r="G130" s="115">
        <f t="shared" si="10"/>
        <v>30.666666666666664</v>
      </c>
      <c r="H130" s="113"/>
      <c r="I130" s="113"/>
      <c r="J130" s="113"/>
      <c r="K130" s="113"/>
      <c r="L130" s="113"/>
      <c r="M130" s="113"/>
      <c r="N130" s="113"/>
    </row>
    <row r="131" spans="1:14" s="106" customFormat="1" ht="18" customHeight="1">
      <c r="A131" s="126" t="s">
        <v>399</v>
      </c>
      <c r="B131" s="120">
        <f>SUM(B132:B133)</f>
        <v>710</v>
      </c>
      <c r="C131" s="120">
        <f>SUM(C132:C133)</f>
        <v>1913</v>
      </c>
      <c r="D131" s="120">
        <f>SUM(D132:D133)</f>
        <v>1029</v>
      </c>
      <c r="E131" s="114">
        <f>SUM(E132:E133)</f>
        <v>884</v>
      </c>
      <c r="F131" s="86">
        <f t="shared" si="7"/>
        <v>1203</v>
      </c>
      <c r="G131" s="115">
        <f t="shared" si="10"/>
        <v>169.43661971830986</v>
      </c>
      <c r="H131" s="113"/>
      <c r="I131" s="113"/>
      <c r="J131" s="113"/>
      <c r="K131" s="113"/>
      <c r="L131" s="113"/>
      <c r="M131" s="113"/>
      <c r="N131" s="113"/>
    </row>
    <row r="132" spans="1:14" s="106" customFormat="1" ht="18" customHeight="1">
      <c r="A132" s="123" t="s">
        <v>400</v>
      </c>
      <c r="B132" s="121">
        <v>602</v>
      </c>
      <c r="C132" s="117">
        <f t="shared" si="9"/>
        <v>1803</v>
      </c>
      <c r="D132" s="121">
        <v>919</v>
      </c>
      <c r="E132" s="114">
        <v>884</v>
      </c>
      <c r="F132" s="86">
        <f t="shared" si="7"/>
        <v>1201</v>
      </c>
      <c r="G132" s="115">
        <f t="shared" si="10"/>
        <v>199.5016611295681</v>
      </c>
      <c r="H132" s="113"/>
      <c r="I132" s="113"/>
      <c r="J132" s="113"/>
      <c r="K132" s="113"/>
      <c r="L132" s="113"/>
      <c r="M132" s="113"/>
      <c r="N132" s="113"/>
    </row>
    <row r="133" spans="1:14" s="106" customFormat="1" ht="18" customHeight="1">
      <c r="A133" s="123" t="s">
        <v>401</v>
      </c>
      <c r="B133" s="121">
        <v>108</v>
      </c>
      <c r="C133" s="117">
        <f t="shared" si="9"/>
        <v>110</v>
      </c>
      <c r="D133" s="121">
        <v>110</v>
      </c>
      <c r="E133" s="114"/>
      <c r="F133" s="86">
        <f t="shared" si="7"/>
        <v>2</v>
      </c>
      <c r="G133" s="115">
        <f t="shared" si="10"/>
        <v>1.8518518518518516</v>
      </c>
      <c r="H133" s="113"/>
      <c r="I133" s="113"/>
      <c r="J133" s="113"/>
      <c r="K133" s="113"/>
      <c r="L133" s="113"/>
      <c r="M133" s="113"/>
      <c r="N133" s="113"/>
    </row>
    <row r="134" spans="1:14" s="106" customFormat="1" ht="18" customHeight="1">
      <c r="A134" s="127" t="s">
        <v>402</v>
      </c>
      <c r="B134" s="120">
        <f>B135</f>
        <v>726</v>
      </c>
      <c r="C134" s="120">
        <f>C135</f>
        <v>4952</v>
      </c>
      <c r="D134" s="120">
        <f>D135</f>
        <v>1644</v>
      </c>
      <c r="E134" s="114">
        <f>E135</f>
        <v>3308</v>
      </c>
      <c r="F134" s="86">
        <f t="shared" si="7"/>
        <v>4226</v>
      </c>
      <c r="G134" s="115">
        <f t="shared" si="10"/>
        <v>582.0936639118457</v>
      </c>
      <c r="H134" s="113"/>
      <c r="I134" s="113"/>
      <c r="J134" s="113"/>
      <c r="K134" s="113"/>
      <c r="L134" s="113"/>
      <c r="M134" s="113"/>
      <c r="N134" s="113"/>
    </row>
    <row r="135" spans="1:14" s="106" customFormat="1" ht="18" customHeight="1">
      <c r="A135" s="123" t="s">
        <v>403</v>
      </c>
      <c r="B135" s="121">
        <v>726</v>
      </c>
      <c r="C135" s="117">
        <f t="shared" si="9"/>
        <v>4952</v>
      </c>
      <c r="D135" s="121">
        <v>1644</v>
      </c>
      <c r="E135" s="114">
        <v>3308</v>
      </c>
      <c r="F135" s="86">
        <f aca="true" t="shared" si="11" ref="F135:F152">C135-B135</f>
        <v>4226</v>
      </c>
      <c r="G135" s="115">
        <f t="shared" si="10"/>
        <v>582.0936639118457</v>
      </c>
      <c r="H135" s="113"/>
      <c r="I135" s="113"/>
      <c r="J135" s="113"/>
      <c r="K135" s="113"/>
      <c r="L135" s="113"/>
      <c r="M135" s="113"/>
      <c r="N135" s="113"/>
    </row>
    <row r="136" spans="1:14" s="106" customFormat="1" ht="18" customHeight="1">
      <c r="A136" s="127" t="s">
        <v>404</v>
      </c>
      <c r="B136" s="120">
        <f>SUM(B137:B137)</f>
        <v>476</v>
      </c>
      <c r="C136" s="120">
        <f>SUM(C137:C137)</f>
        <v>630</v>
      </c>
      <c r="D136" s="120">
        <f>SUM(D137:D137)</f>
        <v>530</v>
      </c>
      <c r="E136" s="114">
        <f>SUM(E137:E137)</f>
        <v>100</v>
      </c>
      <c r="F136" s="86">
        <f t="shared" si="11"/>
        <v>154</v>
      </c>
      <c r="G136" s="115">
        <f t="shared" si="10"/>
        <v>32.35294117647059</v>
      </c>
      <c r="H136" s="113"/>
      <c r="I136" s="113"/>
      <c r="J136" s="113"/>
      <c r="K136" s="113"/>
      <c r="L136" s="113"/>
      <c r="M136" s="113"/>
      <c r="N136" s="113"/>
    </row>
    <row r="137" spans="1:14" s="106" customFormat="1" ht="18" customHeight="1">
      <c r="A137" s="123" t="s">
        <v>405</v>
      </c>
      <c r="B137" s="117">
        <v>476</v>
      </c>
      <c r="C137" s="117">
        <f t="shared" si="9"/>
        <v>630</v>
      </c>
      <c r="D137" s="117">
        <v>530</v>
      </c>
      <c r="E137" s="114">
        <v>100</v>
      </c>
      <c r="F137" s="86">
        <f t="shared" si="11"/>
        <v>154</v>
      </c>
      <c r="G137" s="115">
        <f t="shared" si="10"/>
        <v>32.35294117647059</v>
      </c>
      <c r="H137" s="113"/>
      <c r="I137" s="113"/>
      <c r="J137" s="113"/>
      <c r="K137" s="113"/>
      <c r="L137" s="113"/>
      <c r="M137" s="113"/>
      <c r="N137" s="113"/>
    </row>
    <row r="138" spans="1:14" s="106" customFormat="1" ht="18" customHeight="1">
      <c r="A138" s="113" t="s">
        <v>406</v>
      </c>
      <c r="B138" s="117">
        <v>774</v>
      </c>
      <c r="C138" s="117">
        <f t="shared" si="9"/>
        <v>2145</v>
      </c>
      <c r="D138" s="117">
        <v>2145</v>
      </c>
      <c r="E138" s="114">
        <v>0</v>
      </c>
      <c r="F138" s="86">
        <f t="shared" si="11"/>
        <v>1371</v>
      </c>
      <c r="G138" s="115">
        <f t="shared" si="10"/>
        <v>177.13178294573643</v>
      </c>
      <c r="H138" s="113"/>
      <c r="I138" s="113"/>
      <c r="J138" s="113"/>
      <c r="K138" s="113"/>
      <c r="L138" s="113"/>
      <c r="M138" s="113"/>
      <c r="N138" s="113"/>
    </row>
    <row r="139" spans="1:14" s="106" customFormat="1" ht="18" customHeight="1">
      <c r="A139" s="113" t="s">
        <v>407</v>
      </c>
      <c r="B139" s="117">
        <v>232</v>
      </c>
      <c r="C139" s="117">
        <f t="shared" si="9"/>
        <v>201</v>
      </c>
      <c r="D139" s="117">
        <v>201</v>
      </c>
      <c r="E139" s="114">
        <v>0</v>
      </c>
      <c r="F139" s="86">
        <f t="shared" si="11"/>
        <v>-31</v>
      </c>
      <c r="G139" s="115">
        <f t="shared" si="10"/>
        <v>-13.36206896551724</v>
      </c>
      <c r="H139" s="113"/>
      <c r="I139" s="113"/>
      <c r="J139" s="113"/>
      <c r="K139" s="113"/>
      <c r="L139" s="113"/>
      <c r="M139" s="113"/>
      <c r="N139" s="113"/>
    </row>
    <row r="140" spans="1:14" s="106" customFormat="1" ht="18" customHeight="1">
      <c r="A140" s="113" t="s">
        <v>408</v>
      </c>
      <c r="B140" s="120">
        <f>SUM(B141:B143)</f>
        <v>8802</v>
      </c>
      <c r="C140" s="120">
        <f>SUM(C141:C143)</f>
        <v>9260</v>
      </c>
      <c r="D140" s="120">
        <f>SUM(D141:D143)</f>
        <v>9177</v>
      </c>
      <c r="E140" s="114">
        <f>SUM(E141:E143)</f>
        <v>83</v>
      </c>
      <c r="F140" s="86">
        <f t="shared" si="11"/>
        <v>458</v>
      </c>
      <c r="G140" s="115">
        <f t="shared" si="10"/>
        <v>5.203362872074528</v>
      </c>
      <c r="H140" s="113"/>
      <c r="I140" s="113"/>
      <c r="J140" s="113"/>
      <c r="K140" s="113"/>
      <c r="L140" s="113"/>
      <c r="M140" s="113"/>
      <c r="N140" s="113"/>
    </row>
    <row r="141" spans="1:14" s="106" customFormat="1" ht="18" customHeight="1">
      <c r="A141" s="123" t="s">
        <v>409</v>
      </c>
      <c r="B141" s="117">
        <v>8702</v>
      </c>
      <c r="C141" s="117">
        <f t="shared" si="9"/>
        <v>9077</v>
      </c>
      <c r="D141" s="117">
        <v>9077</v>
      </c>
      <c r="E141" s="114">
        <v>0</v>
      </c>
      <c r="F141" s="86">
        <f t="shared" si="11"/>
        <v>375</v>
      </c>
      <c r="G141" s="115">
        <f t="shared" si="10"/>
        <v>4.309354171454838</v>
      </c>
      <c r="H141" s="113"/>
      <c r="I141" s="113"/>
      <c r="J141" s="113"/>
      <c r="K141" s="113"/>
      <c r="L141" s="113"/>
      <c r="M141" s="113"/>
      <c r="N141" s="113"/>
    </row>
    <row r="142" spans="1:14" s="106" customFormat="1" ht="18" customHeight="1">
      <c r="A142" s="123" t="s">
        <v>410</v>
      </c>
      <c r="B142" s="117">
        <v>100</v>
      </c>
      <c r="C142" s="117">
        <f t="shared" si="9"/>
        <v>183</v>
      </c>
      <c r="D142" s="117">
        <v>100</v>
      </c>
      <c r="E142" s="114">
        <v>83</v>
      </c>
      <c r="F142" s="86">
        <f t="shared" si="11"/>
        <v>83</v>
      </c>
      <c r="G142" s="115">
        <f t="shared" si="10"/>
        <v>83</v>
      </c>
      <c r="H142" s="113"/>
      <c r="I142" s="113"/>
      <c r="J142" s="113"/>
      <c r="K142" s="113"/>
      <c r="L142" s="113"/>
      <c r="M142" s="113"/>
      <c r="N142" s="113"/>
    </row>
    <row r="143" spans="1:14" s="106" customFormat="1" ht="18" customHeight="1">
      <c r="A143" s="123" t="s">
        <v>411</v>
      </c>
      <c r="B143" s="117">
        <v>0</v>
      </c>
      <c r="C143" s="117">
        <f t="shared" si="9"/>
        <v>0</v>
      </c>
      <c r="D143" s="117"/>
      <c r="E143" s="114"/>
      <c r="F143" s="86">
        <f t="shared" si="11"/>
        <v>0</v>
      </c>
      <c r="G143" s="115">
        <f t="shared" si="10"/>
        <v>0</v>
      </c>
      <c r="H143" s="113"/>
      <c r="I143" s="113"/>
      <c r="J143" s="113"/>
      <c r="K143" s="113"/>
      <c r="L143" s="113"/>
      <c r="M143" s="113"/>
      <c r="N143" s="113"/>
    </row>
    <row r="144" spans="1:14" s="106" customFormat="1" ht="18" customHeight="1">
      <c r="A144" s="110" t="s">
        <v>623</v>
      </c>
      <c r="B144" s="114">
        <f>SUM(B5,B29,B30,B33,B40,B50,B58,B65,B83,B92,B98,B110,B119,B123,B128,B131,B134,B136,B138:B140)</f>
        <v>147149</v>
      </c>
      <c r="C144" s="114">
        <f>SUM(C5,C29,C30,C33,C40,C50,C58,C65,C83,C92,C98,C110,C119,C123,C128,C131,C134,C136,C138:C140)</f>
        <v>209096</v>
      </c>
      <c r="D144" s="114">
        <f>SUM(D5,D29,D30,D33,D40,D50,D58,D65,D83,D92,D98,D110,D119,D123,D128,D131,D134,D136,D138:D140)</f>
        <v>162345</v>
      </c>
      <c r="E144" s="114">
        <f>SUM(E5,E29,E30,E33,E40,E50,E58,E65,E83,E92,E98,E110,E119,E123,E128,E131,E134,E136,E138:E140)</f>
        <v>46751</v>
      </c>
      <c r="F144" s="86">
        <f t="shared" si="11"/>
        <v>61947</v>
      </c>
      <c r="G144" s="115">
        <f t="shared" si="10"/>
        <v>42.09814541723016</v>
      </c>
      <c r="H144" s="110" t="s">
        <v>624</v>
      </c>
      <c r="I144" s="114">
        <f>SUM(I5:I14)</f>
        <v>147149</v>
      </c>
      <c r="J144" s="114">
        <f>SUM(J5:J14)</f>
        <v>209096</v>
      </c>
      <c r="K144" s="114">
        <f>SUM(K5:K14)</f>
        <v>162345</v>
      </c>
      <c r="L144" s="114">
        <f>SUM(L5:L14)</f>
        <v>46751</v>
      </c>
      <c r="M144" s="86">
        <f aca="true" t="shared" si="12" ref="M144:M150">J144-I144</f>
        <v>61947</v>
      </c>
      <c r="N144" s="87">
        <f aca="true" t="shared" si="13" ref="N144:N152">IF(I144=0,0,M144/I144*100)</f>
        <v>42.09814541723016</v>
      </c>
    </row>
    <row r="145" spans="1:14" s="106" customFormat="1" ht="18" customHeight="1">
      <c r="A145" s="113"/>
      <c r="B145" s="121"/>
      <c r="C145" s="120"/>
      <c r="D145" s="121"/>
      <c r="E145" s="114"/>
      <c r="F145" s="86">
        <f t="shared" si="11"/>
        <v>0</v>
      </c>
      <c r="G145" s="115">
        <f t="shared" si="10"/>
        <v>0</v>
      </c>
      <c r="H145" s="113"/>
      <c r="I145" s="113"/>
      <c r="J145" s="120"/>
      <c r="K145" s="113"/>
      <c r="L145" s="113"/>
      <c r="M145" s="114"/>
      <c r="N145" s="87">
        <f t="shared" si="13"/>
        <v>0</v>
      </c>
    </row>
    <row r="146" spans="1:14" s="106" customFormat="1" ht="18" customHeight="1">
      <c r="A146" s="128" t="s">
        <v>412</v>
      </c>
      <c r="B146" s="86">
        <f>B147+B148</f>
        <v>3200</v>
      </c>
      <c r="C146" s="114">
        <f>SUM(C147:C148)</f>
        <v>3500</v>
      </c>
      <c r="D146" s="86">
        <f aca="true" t="shared" si="14" ref="D146:M146">D147+D148</f>
        <v>3500</v>
      </c>
      <c r="E146" s="114">
        <f t="shared" si="14"/>
        <v>0</v>
      </c>
      <c r="F146" s="86">
        <f t="shared" si="11"/>
        <v>300</v>
      </c>
      <c r="G146" s="115">
        <f t="shared" si="10"/>
        <v>9.375</v>
      </c>
      <c r="H146" s="128" t="s">
        <v>413</v>
      </c>
      <c r="I146" s="86">
        <f t="shared" si="14"/>
        <v>3200</v>
      </c>
      <c r="J146" s="86">
        <f t="shared" si="14"/>
        <v>3500</v>
      </c>
      <c r="K146" s="86">
        <f t="shared" si="14"/>
        <v>3500</v>
      </c>
      <c r="L146" s="86">
        <f t="shared" si="14"/>
        <v>0</v>
      </c>
      <c r="M146" s="86">
        <f t="shared" si="14"/>
        <v>300</v>
      </c>
      <c r="N146" s="87">
        <f t="shared" si="13"/>
        <v>9.375</v>
      </c>
    </row>
    <row r="147" spans="1:14" s="106" customFormat="1" ht="18" customHeight="1">
      <c r="A147" s="129" t="s">
        <v>414</v>
      </c>
      <c r="B147" s="97">
        <v>50</v>
      </c>
      <c r="C147" s="117">
        <f>SUM(D147:E147)</f>
        <v>100</v>
      </c>
      <c r="D147" s="97">
        <v>100</v>
      </c>
      <c r="E147" s="114"/>
      <c r="F147" s="86">
        <f t="shared" si="11"/>
        <v>50</v>
      </c>
      <c r="G147" s="115">
        <f t="shared" si="10"/>
        <v>100</v>
      </c>
      <c r="H147" s="129" t="s">
        <v>415</v>
      </c>
      <c r="I147" s="97">
        <v>50</v>
      </c>
      <c r="J147" s="97">
        <f>SUM(K147:L147)</f>
        <v>100</v>
      </c>
      <c r="K147" s="97">
        <v>100</v>
      </c>
      <c r="L147" s="97"/>
      <c r="M147" s="86">
        <f t="shared" si="12"/>
        <v>50</v>
      </c>
      <c r="N147" s="87">
        <f t="shared" si="13"/>
        <v>100</v>
      </c>
    </row>
    <row r="148" spans="1:14" s="106" customFormat="1" ht="18" customHeight="1">
      <c r="A148" s="129" t="s">
        <v>416</v>
      </c>
      <c r="B148" s="97">
        <v>3150</v>
      </c>
      <c r="C148" s="117">
        <f>SUM(D148:E148)</f>
        <v>3400</v>
      </c>
      <c r="D148" s="97">
        <v>3400</v>
      </c>
      <c r="E148" s="114"/>
      <c r="F148" s="86">
        <f t="shared" si="11"/>
        <v>250</v>
      </c>
      <c r="G148" s="115">
        <f t="shared" si="10"/>
        <v>7.936507936507936</v>
      </c>
      <c r="H148" s="129" t="s">
        <v>416</v>
      </c>
      <c r="I148" s="97">
        <v>3150</v>
      </c>
      <c r="J148" s="97">
        <f>SUM(K148:L148)</f>
        <v>3400</v>
      </c>
      <c r="K148" s="97">
        <v>3400</v>
      </c>
      <c r="L148" s="97"/>
      <c r="M148" s="86">
        <f t="shared" si="12"/>
        <v>250</v>
      </c>
      <c r="N148" s="87">
        <f t="shared" si="13"/>
        <v>7.936507936507936</v>
      </c>
    </row>
    <row r="149" spans="1:14" s="106" customFormat="1" ht="18" customHeight="1">
      <c r="A149" s="129"/>
      <c r="B149" s="97"/>
      <c r="C149" s="117">
        <f>SUM(D149:E149)</f>
        <v>0</v>
      </c>
      <c r="D149" s="97"/>
      <c r="E149" s="114"/>
      <c r="F149" s="86">
        <f t="shared" si="11"/>
        <v>0</v>
      </c>
      <c r="G149" s="115">
        <f t="shared" si="10"/>
        <v>0</v>
      </c>
      <c r="H149" s="130"/>
      <c r="I149" s="97"/>
      <c r="J149" s="97"/>
      <c r="K149" s="97"/>
      <c r="L149" s="97"/>
      <c r="M149" s="86">
        <f t="shared" si="12"/>
        <v>0</v>
      </c>
      <c r="N149" s="87">
        <f t="shared" si="13"/>
        <v>0</v>
      </c>
    </row>
    <row r="150" spans="1:14" s="106" customFormat="1" ht="18" customHeight="1">
      <c r="A150" s="128" t="s">
        <v>417</v>
      </c>
      <c r="B150" s="97">
        <v>1000</v>
      </c>
      <c r="C150" s="117">
        <f>SUM(D150:E150)</f>
        <v>0</v>
      </c>
      <c r="D150" s="97"/>
      <c r="E150" s="114"/>
      <c r="F150" s="86">
        <f t="shared" si="11"/>
        <v>-1000</v>
      </c>
      <c r="G150" s="115">
        <f t="shared" si="10"/>
        <v>-100</v>
      </c>
      <c r="H150" s="128" t="s">
        <v>418</v>
      </c>
      <c r="I150" s="97">
        <v>1000</v>
      </c>
      <c r="J150" s="97">
        <f>SUM(K150:L150)</f>
        <v>0</v>
      </c>
      <c r="K150" s="97"/>
      <c r="L150" s="97"/>
      <c r="M150" s="86">
        <f t="shared" si="12"/>
        <v>-1000</v>
      </c>
      <c r="N150" s="87">
        <f t="shared" si="13"/>
        <v>-100</v>
      </c>
    </row>
    <row r="151" spans="1:14" s="106" customFormat="1" ht="18" customHeight="1">
      <c r="A151" s="128"/>
      <c r="B151" s="113"/>
      <c r="C151" s="120"/>
      <c r="D151" s="113"/>
      <c r="E151" s="114"/>
      <c r="F151" s="86">
        <f t="shared" si="11"/>
        <v>0</v>
      </c>
      <c r="G151" s="115">
        <f t="shared" si="10"/>
        <v>0</v>
      </c>
      <c r="H151" s="131"/>
      <c r="I151" s="131"/>
      <c r="J151" s="120"/>
      <c r="K151" s="131"/>
      <c r="L151" s="131"/>
      <c r="M151" s="131"/>
      <c r="N151" s="87">
        <f t="shared" si="13"/>
        <v>0</v>
      </c>
    </row>
    <row r="152" spans="1:14" s="106" customFormat="1" ht="18" customHeight="1">
      <c r="A152" s="110" t="s">
        <v>487</v>
      </c>
      <c r="B152" s="117">
        <f>B144+B146+B150</f>
        <v>151349</v>
      </c>
      <c r="C152" s="114">
        <f>SUM(C144,C146,C150,C151)</f>
        <v>212596</v>
      </c>
      <c r="D152" s="117">
        <f aca="true" t="shared" si="15" ref="D152:I152">D144+D146+D150</f>
        <v>165845</v>
      </c>
      <c r="E152" s="114">
        <f t="shared" si="15"/>
        <v>46751</v>
      </c>
      <c r="F152" s="86">
        <f t="shared" si="11"/>
        <v>61247</v>
      </c>
      <c r="G152" s="115">
        <f t="shared" si="10"/>
        <v>40.4673965470535</v>
      </c>
      <c r="H152" s="110" t="s">
        <v>487</v>
      </c>
      <c r="I152" s="132">
        <f t="shared" si="15"/>
        <v>151349</v>
      </c>
      <c r="J152" s="97">
        <f>SUM(J144,J146,J150,J151)</f>
        <v>212596</v>
      </c>
      <c r="K152" s="132">
        <f>K144+K146+K150</f>
        <v>165845</v>
      </c>
      <c r="L152" s="132">
        <f>L144+L146+L150</f>
        <v>46751</v>
      </c>
      <c r="M152" s="86">
        <f>J152-I152</f>
        <v>61247</v>
      </c>
      <c r="N152" s="87">
        <f t="shared" si="13"/>
        <v>40.4673965470535</v>
      </c>
    </row>
    <row r="153" spans="1:14" s="106" customFormat="1" ht="18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s="106" customFormat="1" ht="18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s="106" customFormat="1" ht="18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s="106" customFormat="1" ht="18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1:14" s="106" customFormat="1" ht="18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1:14" s="106" customFormat="1" ht="18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1:14" s="106" customFormat="1" ht="18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1:14" s="106" customFormat="1" ht="18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1:14" s="106" customFormat="1" ht="18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1:14" s="106" customFormat="1" ht="18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1:14" s="106" customFormat="1" ht="18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1:14" s="106" customFormat="1" ht="18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1:14" s="106" customFormat="1" ht="18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1:14" s="106" customFormat="1" ht="18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1:14" s="106" customFormat="1" ht="18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1:14" s="106" customFormat="1" ht="18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1:14" s="106" customFormat="1" ht="18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1:14" s="106" customFormat="1" ht="18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1:14" s="106" customFormat="1" ht="18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1:14" s="106" customFormat="1" ht="18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1:14" s="106" customFormat="1" ht="18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1:14" s="106" customFormat="1" ht="18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1:14" s="106" customFormat="1" ht="18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</sheetData>
  <mergeCells count="11">
    <mergeCell ref="N3:N4"/>
    <mergeCell ref="A1:N1"/>
    <mergeCell ref="A3:A4"/>
    <mergeCell ref="B3:B4"/>
    <mergeCell ref="C3:E3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1">
      <selection activeCell="B16" sqref="B16"/>
    </sheetView>
  </sheetViews>
  <sheetFormatPr defaultColWidth="8.00390625" defaultRowHeight="14.25"/>
  <cols>
    <col min="1" max="1" width="38.625" style="133" customWidth="1"/>
    <col min="2" max="2" width="15.625" style="133" customWidth="1"/>
    <col min="3" max="3" width="42.125" style="133" customWidth="1"/>
    <col min="4" max="4" width="15.625" style="133" customWidth="1"/>
    <col min="5" max="16384" width="8.00390625" style="133" bestFit="1" customWidth="1"/>
  </cols>
  <sheetData>
    <row r="1" spans="1:4" ht="18" customHeight="1">
      <c r="A1" s="182" t="s">
        <v>419</v>
      </c>
      <c r="B1" s="182"/>
      <c r="C1" s="182"/>
      <c r="D1" s="182"/>
    </row>
    <row r="2" spans="1:4" ht="18" customHeight="1">
      <c r="A2" s="134" t="s">
        <v>566</v>
      </c>
      <c r="D2" s="135" t="s">
        <v>0</v>
      </c>
    </row>
    <row r="3" spans="1:4" ht="15.75" customHeight="1">
      <c r="A3" s="183" t="s">
        <v>569</v>
      </c>
      <c r="B3" s="184"/>
      <c r="C3" s="183" t="s">
        <v>614</v>
      </c>
      <c r="D3" s="185"/>
    </row>
    <row r="4" spans="1:4" ht="15.75" customHeight="1">
      <c r="A4" s="155" t="s">
        <v>615</v>
      </c>
      <c r="B4" s="155" t="s">
        <v>420</v>
      </c>
      <c r="C4" s="155" t="s">
        <v>615</v>
      </c>
      <c r="D4" s="155" t="s">
        <v>420</v>
      </c>
    </row>
    <row r="5" spans="1:4" ht="15.75" customHeight="1">
      <c r="A5" s="136" t="s">
        <v>167</v>
      </c>
      <c r="B5" s="137">
        <v>50</v>
      </c>
      <c r="C5" s="136" t="s">
        <v>421</v>
      </c>
      <c r="D5" s="137">
        <f>SUM(D6,D13,D25,D29,D33,D39)</f>
        <v>19800</v>
      </c>
    </row>
    <row r="6" spans="1:4" ht="15.75" customHeight="1">
      <c r="A6" s="136" t="s">
        <v>169</v>
      </c>
      <c r="B6" s="137">
        <v>100</v>
      </c>
      <c r="C6" s="136" t="s">
        <v>135</v>
      </c>
      <c r="D6" s="137">
        <v>0</v>
      </c>
    </row>
    <row r="7" spans="1:4" ht="15.75" customHeight="1">
      <c r="A7" s="136" t="s">
        <v>422</v>
      </c>
      <c r="B7" s="137">
        <v>450</v>
      </c>
      <c r="C7" s="100" t="s">
        <v>423</v>
      </c>
      <c r="D7" s="137"/>
    </row>
    <row r="8" spans="1:4" ht="15.75" customHeight="1">
      <c r="A8" s="136" t="s">
        <v>424</v>
      </c>
      <c r="B8" s="137">
        <v>500</v>
      </c>
      <c r="C8" s="138" t="s">
        <v>425</v>
      </c>
      <c r="D8" s="137"/>
    </row>
    <row r="9" spans="1:4" ht="15.75" customHeight="1">
      <c r="A9" s="136" t="s">
        <v>426</v>
      </c>
      <c r="B9" s="137">
        <v>250</v>
      </c>
      <c r="C9" s="136" t="s">
        <v>427</v>
      </c>
      <c r="D9" s="137"/>
    </row>
    <row r="10" spans="1:4" ht="15.75" customHeight="1">
      <c r="A10" s="136" t="s">
        <v>428</v>
      </c>
      <c r="B10" s="137">
        <f>SUM(B11:B17)</f>
        <v>18000</v>
      </c>
      <c r="C10" s="100" t="s">
        <v>429</v>
      </c>
      <c r="D10" s="137"/>
    </row>
    <row r="11" spans="1:4" s="140" customFormat="1" ht="15.75" customHeight="1">
      <c r="A11" s="139" t="s">
        <v>430</v>
      </c>
      <c r="B11" s="137">
        <v>18300</v>
      </c>
      <c r="C11" s="138" t="s">
        <v>431</v>
      </c>
      <c r="D11" s="137"/>
    </row>
    <row r="12" spans="1:4" ht="15.75" customHeight="1">
      <c r="A12" s="139" t="s">
        <v>432</v>
      </c>
      <c r="B12" s="137"/>
      <c r="C12" s="138" t="s">
        <v>433</v>
      </c>
      <c r="D12" s="137"/>
    </row>
    <row r="13" spans="1:4" ht="15.75" customHeight="1">
      <c r="A13" s="139" t="s">
        <v>434</v>
      </c>
      <c r="B13" s="137"/>
      <c r="C13" s="138" t="s">
        <v>137</v>
      </c>
      <c r="D13" s="137">
        <f>SUM(D14:D24)</f>
        <v>18000</v>
      </c>
    </row>
    <row r="14" spans="1:4" ht="15.75" customHeight="1">
      <c r="A14" s="141" t="s">
        <v>435</v>
      </c>
      <c r="B14" s="137"/>
      <c r="C14" s="138" t="s">
        <v>436</v>
      </c>
      <c r="D14" s="137">
        <v>8000</v>
      </c>
    </row>
    <row r="15" spans="1:4" ht="15.75" customHeight="1">
      <c r="A15" s="141" t="s">
        <v>437</v>
      </c>
      <c r="B15" s="137"/>
      <c r="C15" s="136" t="s">
        <v>438</v>
      </c>
      <c r="D15" s="137">
        <v>6000</v>
      </c>
    </row>
    <row r="16" spans="1:4" ht="15.75" customHeight="1">
      <c r="A16" s="139" t="s">
        <v>439</v>
      </c>
      <c r="B16" s="159">
        <v>-300</v>
      </c>
      <c r="C16" s="136" t="s">
        <v>440</v>
      </c>
      <c r="D16" s="137">
        <v>2650</v>
      </c>
    </row>
    <row r="17" spans="1:4" ht="15.75" customHeight="1">
      <c r="A17" s="139" t="s">
        <v>441</v>
      </c>
      <c r="B17" s="137"/>
      <c r="C17" s="136" t="s">
        <v>442</v>
      </c>
      <c r="D17" s="137"/>
    </row>
    <row r="18" spans="1:4" ht="15.75" customHeight="1">
      <c r="A18" s="136" t="s">
        <v>443</v>
      </c>
      <c r="B18" s="137"/>
      <c r="C18" s="136" t="s">
        <v>444</v>
      </c>
      <c r="D18" s="137">
        <v>100</v>
      </c>
    </row>
    <row r="19" spans="1:4" ht="15.75" customHeight="1">
      <c r="A19" s="136" t="s">
        <v>445</v>
      </c>
      <c r="B19" s="137"/>
      <c r="C19" s="136" t="s">
        <v>446</v>
      </c>
      <c r="D19" s="137">
        <v>500</v>
      </c>
    </row>
    <row r="20" spans="1:4" ht="15.75" customHeight="1">
      <c r="A20" s="136" t="s">
        <v>447</v>
      </c>
      <c r="B20" s="137">
        <v>0</v>
      </c>
      <c r="C20" s="136" t="s">
        <v>425</v>
      </c>
      <c r="D20" s="137"/>
    </row>
    <row r="21" spans="1:4" ht="15.75" customHeight="1">
      <c r="A21" s="139" t="s">
        <v>448</v>
      </c>
      <c r="B21" s="137"/>
      <c r="C21" s="136" t="s">
        <v>449</v>
      </c>
      <c r="D21" s="137"/>
    </row>
    <row r="22" spans="1:4" ht="15.75" customHeight="1">
      <c r="A22" s="139" t="s">
        <v>450</v>
      </c>
      <c r="B22" s="137"/>
      <c r="C22" s="136" t="s">
        <v>451</v>
      </c>
      <c r="D22" s="137">
        <v>200</v>
      </c>
    </row>
    <row r="23" spans="1:4" ht="15.75" customHeight="1">
      <c r="A23" s="136" t="s">
        <v>452</v>
      </c>
      <c r="B23" s="142">
        <v>600</v>
      </c>
      <c r="C23" s="138" t="s">
        <v>429</v>
      </c>
      <c r="D23" s="137">
        <v>200</v>
      </c>
    </row>
    <row r="24" spans="1:4" ht="15.75" customHeight="1">
      <c r="A24" s="136" t="s">
        <v>453</v>
      </c>
      <c r="B24" s="137"/>
      <c r="C24" s="138" t="s">
        <v>454</v>
      </c>
      <c r="D24" s="137">
        <v>350</v>
      </c>
    </row>
    <row r="25" spans="1:4" ht="15.75" customHeight="1">
      <c r="A25" s="136" t="s">
        <v>455</v>
      </c>
      <c r="B25" s="137">
        <v>0</v>
      </c>
      <c r="C25" s="143" t="s">
        <v>139</v>
      </c>
      <c r="D25" s="137">
        <f>SUM(D26:D28)</f>
        <v>450</v>
      </c>
    </row>
    <row r="26" spans="1:4" ht="15.75" customHeight="1">
      <c r="A26" s="139" t="s">
        <v>456</v>
      </c>
      <c r="B26" s="137"/>
      <c r="C26" s="143" t="s">
        <v>457</v>
      </c>
      <c r="D26" s="137">
        <v>267</v>
      </c>
    </row>
    <row r="27" spans="1:4" ht="15.75" customHeight="1">
      <c r="A27" s="139" t="s">
        <v>458</v>
      </c>
      <c r="B27" s="137"/>
      <c r="C27" s="138" t="s">
        <v>459</v>
      </c>
      <c r="D27" s="137"/>
    </row>
    <row r="28" spans="1:4" ht="15.75" customHeight="1">
      <c r="A28" s="139" t="s">
        <v>460</v>
      </c>
      <c r="B28" s="137"/>
      <c r="C28" s="136" t="s">
        <v>461</v>
      </c>
      <c r="D28" s="137">
        <v>183</v>
      </c>
    </row>
    <row r="29" spans="1:4" ht="15.75" customHeight="1">
      <c r="A29" s="136" t="s">
        <v>462</v>
      </c>
      <c r="B29" s="137"/>
      <c r="C29" s="138" t="s">
        <v>141</v>
      </c>
      <c r="D29" s="137">
        <f>SUM(D30:D32)</f>
        <v>500</v>
      </c>
    </row>
    <row r="30" spans="1:4" ht="15.75" customHeight="1">
      <c r="A30" s="136"/>
      <c r="B30" s="137"/>
      <c r="C30" s="138" t="s">
        <v>463</v>
      </c>
      <c r="D30" s="137"/>
    </row>
    <row r="31" spans="1:4" ht="15.75" customHeight="1">
      <c r="A31" s="136" t="s">
        <v>464</v>
      </c>
      <c r="B31" s="137"/>
      <c r="C31" s="138" t="s">
        <v>465</v>
      </c>
      <c r="D31" s="137"/>
    </row>
    <row r="32" spans="1:4" ht="15.75" customHeight="1">
      <c r="A32" s="136" t="s">
        <v>466</v>
      </c>
      <c r="B32" s="137"/>
      <c r="C32" s="138" t="s">
        <v>467</v>
      </c>
      <c r="D32" s="137">
        <v>500</v>
      </c>
    </row>
    <row r="33" spans="1:4" ht="15.75" customHeight="1">
      <c r="A33" s="136" t="s">
        <v>468</v>
      </c>
      <c r="B33" s="137"/>
      <c r="C33" s="138" t="s">
        <v>142</v>
      </c>
      <c r="D33" s="137">
        <v>250</v>
      </c>
    </row>
    <row r="34" spans="1:4" ht="15.75" customHeight="1">
      <c r="A34" s="139" t="s">
        <v>468</v>
      </c>
      <c r="B34" s="137"/>
      <c r="C34" s="138" t="s">
        <v>143</v>
      </c>
      <c r="D34" s="137">
        <v>0</v>
      </c>
    </row>
    <row r="35" spans="1:4" ht="15.75" customHeight="1">
      <c r="A35" s="139" t="s">
        <v>468</v>
      </c>
      <c r="B35" s="137"/>
      <c r="C35" s="138" t="s">
        <v>469</v>
      </c>
      <c r="D35" s="137"/>
    </row>
    <row r="36" spans="1:4" ht="15.75" customHeight="1">
      <c r="A36" s="139" t="s">
        <v>468</v>
      </c>
      <c r="B36" s="137"/>
      <c r="C36" s="143" t="s">
        <v>470</v>
      </c>
      <c r="D36" s="137"/>
    </row>
    <row r="37" spans="1:4" ht="15.75" customHeight="1">
      <c r="A37" s="139" t="s">
        <v>468</v>
      </c>
      <c r="B37" s="137"/>
      <c r="C37" s="138" t="s">
        <v>471</v>
      </c>
      <c r="D37" s="137"/>
    </row>
    <row r="38" spans="1:4" ht="15.75" customHeight="1">
      <c r="A38" s="100" t="s">
        <v>468</v>
      </c>
      <c r="B38" s="137"/>
      <c r="C38" s="138" t="s">
        <v>472</v>
      </c>
      <c r="D38" s="137"/>
    </row>
    <row r="39" spans="1:4" ht="15.75" customHeight="1">
      <c r="A39" s="100" t="s">
        <v>468</v>
      </c>
      <c r="B39" s="137"/>
      <c r="C39" s="143" t="s">
        <v>144</v>
      </c>
      <c r="D39" s="137">
        <f>SUM(D40:D44)</f>
        <v>600</v>
      </c>
    </row>
    <row r="40" spans="1:4" ht="15.75" customHeight="1">
      <c r="A40" s="100"/>
      <c r="B40" s="137"/>
      <c r="C40" s="144" t="s">
        <v>457</v>
      </c>
      <c r="D40" s="137">
        <v>51</v>
      </c>
    </row>
    <row r="41" spans="1:4" ht="15.75" customHeight="1">
      <c r="A41" s="100"/>
      <c r="B41" s="137"/>
      <c r="C41" s="138" t="s">
        <v>459</v>
      </c>
      <c r="D41" s="137">
        <v>439</v>
      </c>
    </row>
    <row r="42" spans="1:4" ht="15.75" customHeight="1">
      <c r="A42" s="100"/>
      <c r="B42" s="137"/>
      <c r="C42" s="136" t="s">
        <v>473</v>
      </c>
      <c r="D42" s="137">
        <v>0</v>
      </c>
    </row>
    <row r="43" spans="1:4" ht="15.75" customHeight="1">
      <c r="A43" s="100"/>
      <c r="B43" s="137"/>
      <c r="C43" s="138" t="s">
        <v>474</v>
      </c>
      <c r="D43" s="137"/>
    </row>
    <row r="44" spans="1:4" ht="15.75" customHeight="1">
      <c r="A44" s="100"/>
      <c r="B44" s="137"/>
      <c r="C44" s="138" t="s">
        <v>475</v>
      </c>
      <c r="D44" s="137">
        <v>110</v>
      </c>
    </row>
    <row r="45" spans="1:4" ht="15.75" customHeight="1">
      <c r="A45" s="100"/>
      <c r="B45" s="137"/>
      <c r="C45" s="136" t="s">
        <v>476</v>
      </c>
      <c r="D45" s="137">
        <f>SUM(D46,D48,D51)</f>
        <v>150</v>
      </c>
    </row>
    <row r="46" spans="1:4" ht="15.75" customHeight="1">
      <c r="A46" s="100"/>
      <c r="B46" s="137"/>
      <c r="C46" s="138" t="s">
        <v>477</v>
      </c>
      <c r="D46" s="137">
        <v>0</v>
      </c>
    </row>
    <row r="47" spans="1:4" ht="15.75" customHeight="1">
      <c r="A47" s="136"/>
      <c r="B47" s="137"/>
      <c r="C47" s="138" t="s">
        <v>478</v>
      </c>
      <c r="D47" s="137"/>
    </row>
    <row r="48" spans="1:4" ht="15.75" customHeight="1">
      <c r="A48" s="136"/>
      <c r="B48" s="137"/>
      <c r="C48" s="138" t="s">
        <v>150</v>
      </c>
      <c r="D48" s="137">
        <v>50</v>
      </c>
    </row>
    <row r="49" spans="1:4" ht="15.75" customHeight="1">
      <c r="A49" s="136"/>
      <c r="B49" s="137"/>
      <c r="C49" s="136" t="s">
        <v>479</v>
      </c>
      <c r="D49" s="137"/>
    </row>
    <row r="50" spans="1:4" ht="15.75" customHeight="1">
      <c r="A50" s="136"/>
      <c r="B50" s="137"/>
      <c r="C50" s="136" t="s">
        <v>480</v>
      </c>
      <c r="D50" s="137">
        <v>50</v>
      </c>
    </row>
    <row r="51" spans="1:4" ht="15.75" customHeight="1">
      <c r="A51" s="136"/>
      <c r="B51" s="137"/>
      <c r="C51" s="138" t="s">
        <v>151</v>
      </c>
      <c r="D51" s="137">
        <v>100</v>
      </c>
    </row>
    <row r="52" spans="1:4" ht="15.75" customHeight="1" hidden="1">
      <c r="A52" s="136"/>
      <c r="B52" s="137"/>
      <c r="C52" s="138" t="s">
        <v>481</v>
      </c>
      <c r="D52" s="137"/>
    </row>
    <row r="53" spans="1:4" ht="15.75" customHeight="1" hidden="1">
      <c r="A53" s="136"/>
      <c r="B53" s="137"/>
      <c r="C53" s="138" t="s">
        <v>482</v>
      </c>
      <c r="D53" s="137"/>
    </row>
    <row r="54" spans="1:4" ht="15.75" customHeight="1" hidden="1">
      <c r="A54" s="136"/>
      <c r="B54" s="137"/>
      <c r="C54" s="138" t="s">
        <v>483</v>
      </c>
      <c r="D54" s="137"/>
    </row>
    <row r="55" spans="1:4" ht="15.75" customHeight="1" hidden="1">
      <c r="A55" s="136"/>
      <c r="B55" s="137"/>
      <c r="C55" s="136" t="s">
        <v>484</v>
      </c>
      <c r="D55" s="137"/>
    </row>
    <row r="56" spans="1:4" ht="15.75" customHeight="1" hidden="1">
      <c r="A56" s="136"/>
      <c r="B56" s="137"/>
      <c r="C56" s="138" t="s">
        <v>485</v>
      </c>
      <c r="D56" s="137">
        <v>100</v>
      </c>
    </row>
    <row r="57" spans="1:4" ht="15.75" customHeight="1">
      <c r="A57" s="136"/>
      <c r="B57" s="137"/>
      <c r="C57" s="138" t="s">
        <v>481</v>
      </c>
      <c r="D57" s="137"/>
    </row>
    <row r="58" spans="1:4" ht="15.75" customHeight="1">
      <c r="A58" s="136"/>
      <c r="B58" s="137"/>
      <c r="C58" s="138" t="s">
        <v>485</v>
      </c>
      <c r="D58" s="137">
        <v>100</v>
      </c>
    </row>
    <row r="59" spans="1:4" ht="15.75" customHeight="1">
      <c r="A59" s="136"/>
      <c r="B59" s="137"/>
      <c r="C59" s="138"/>
      <c r="D59" s="137"/>
    </row>
    <row r="60" spans="1:4" ht="15.75" customHeight="1">
      <c r="A60" s="147" t="s">
        <v>184</v>
      </c>
      <c r="B60" s="137">
        <f>SUM(B5:B10,B18:B20,B23:B25,B29,B31:B32)</f>
        <v>19950</v>
      </c>
      <c r="C60" s="147" t="s">
        <v>185</v>
      </c>
      <c r="D60" s="137">
        <f>SUM(D5,D45)</f>
        <v>19950</v>
      </c>
    </row>
    <row r="61" spans="1:4" ht="15.75" customHeight="1" hidden="1">
      <c r="A61" s="136"/>
      <c r="B61" s="137"/>
      <c r="C61" s="138" t="s">
        <v>488</v>
      </c>
      <c r="D61" s="137"/>
    </row>
    <row r="62" spans="1:4" ht="15.75" customHeight="1" hidden="1">
      <c r="A62" s="136"/>
      <c r="B62" s="137"/>
      <c r="C62" s="138" t="s">
        <v>489</v>
      </c>
      <c r="D62" s="137">
        <v>0</v>
      </c>
    </row>
    <row r="63" spans="1:4" ht="15.75" customHeight="1" hidden="1">
      <c r="A63" s="136"/>
      <c r="B63" s="137"/>
      <c r="C63" s="138" t="s">
        <v>490</v>
      </c>
      <c r="D63" s="137"/>
    </row>
    <row r="64" spans="1:4" ht="15.75" customHeight="1" hidden="1">
      <c r="A64" s="136"/>
      <c r="B64" s="137"/>
      <c r="C64" s="138" t="s">
        <v>491</v>
      </c>
      <c r="D64" s="137"/>
    </row>
    <row r="65" spans="1:4" ht="15.75" customHeight="1" hidden="1">
      <c r="A65" s="136"/>
      <c r="B65" s="137"/>
      <c r="C65" s="138" t="s">
        <v>492</v>
      </c>
      <c r="D65" s="137"/>
    </row>
    <row r="66" spans="1:4" ht="15.75" customHeight="1" hidden="1">
      <c r="A66" s="136"/>
      <c r="B66" s="137"/>
      <c r="C66" s="138" t="s">
        <v>493</v>
      </c>
      <c r="D66" s="137"/>
    </row>
    <row r="67" spans="1:4" ht="15.75" customHeight="1" hidden="1">
      <c r="A67" s="136"/>
      <c r="B67" s="137"/>
      <c r="C67" s="143" t="s">
        <v>494</v>
      </c>
      <c r="D67" s="137"/>
    </row>
    <row r="68" spans="1:4" ht="15.75" customHeight="1" hidden="1">
      <c r="A68" s="136"/>
      <c r="B68" s="137"/>
      <c r="C68" s="100" t="s">
        <v>495</v>
      </c>
      <c r="D68" s="137">
        <v>0</v>
      </c>
    </row>
    <row r="69" spans="1:4" ht="15.75" customHeight="1" hidden="1">
      <c r="A69" s="136"/>
      <c r="B69" s="137"/>
      <c r="C69" s="138" t="s">
        <v>496</v>
      </c>
      <c r="D69" s="137">
        <v>0</v>
      </c>
    </row>
    <row r="70" spans="1:4" ht="15.75" customHeight="1" hidden="1">
      <c r="A70" s="136"/>
      <c r="B70" s="137"/>
      <c r="C70" s="138" t="s">
        <v>497</v>
      </c>
      <c r="D70" s="137"/>
    </row>
    <row r="71" spans="1:4" ht="15.75" customHeight="1" hidden="1">
      <c r="A71" s="136"/>
      <c r="B71" s="137"/>
      <c r="C71" s="138" t="s">
        <v>498</v>
      </c>
      <c r="D71" s="137"/>
    </row>
    <row r="72" spans="1:4" ht="15.75" customHeight="1" hidden="1">
      <c r="A72" s="136"/>
      <c r="B72" s="137"/>
      <c r="C72" s="138" t="s">
        <v>499</v>
      </c>
      <c r="D72" s="137"/>
    </row>
    <row r="73" spans="1:4" ht="15.75" customHeight="1" hidden="1">
      <c r="A73" s="136"/>
      <c r="B73" s="137"/>
      <c r="C73" s="138" t="s">
        <v>500</v>
      </c>
      <c r="D73" s="137"/>
    </row>
    <row r="74" spans="1:4" ht="15.75" customHeight="1" hidden="1">
      <c r="A74" s="136"/>
      <c r="B74" s="137"/>
      <c r="C74" s="138" t="s">
        <v>501</v>
      </c>
      <c r="D74" s="137"/>
    </row>
    <row r="75" spans="1:4" ht="15.75" customHeight="1" hidden="1">
      <c r="A75" s="136"/>
      <c r="B75" s="137"/>
      <c r="C75" s="100" t="s">
        <v>286</v>
      </c>
      <c r="D75" s="137">
        <v>0</v>
      </c>
    </row>
    <row r="76" spans="1:4" ht="15.75" customHeight="1" hidden="1">
      <c r="A76" s="136"/>
      <c r="B76" s="137"/>
      <c r="C76" s="138" t="s">
        <v>152</v>
      </c>
      <c r="D76" s="137"/>
    </row>
    <row r="77" spans="1:4" ht="15.75" customHeight="1" hidden="1">
      <c r="A77" s="136"/>
      <c r="B77" s="137"/>
      <c r="C77" s="138" t="s">
        <v>502</v>
      </c>
      <c r="D77" s="137">
        <v>0</v>
      </c>
    </row>
    <row r="78" spans="1:4" ht="15.75" customHeight="1" hidden="1">
      <c r="A78" s="136"/>
      <c r="B78" s="137"/>
      <c r="C78" s="143" t="s">
        <v>503</v>
      </c>
      <c r="D78" s="137"/>
    </row>
    <row r="79" spans="1:4" ht="15.75" customHeight="1" hidden="1">
      <c r="A79" s="136"/>
      <c r="B79" s="145"/>
      <c r="C79" s="138" t="s">
        <v>504</v>
      </c>
      <c r="D79" s="137"/>
    </row>
    <row r="80" spans="1:4" ht="15.75" customHeight="1" hidden="1">
      <c r="A80" s="136"/>
      <c r="B80" s="145"/>
      <c r="C80" s="138" t="s">
        <v>505</v>
      </c>
      <c r="D80" s="137"/>
    </row>
    <row r="81" spans="1:4" ht="15.75" customHeight="1" hidden="1">
      <c r="A81" s="136"/>
      <c r="B81" s="145"/>
      <c r="C81" s="138" t="s">
        <v>506</v>
      </c>
      <c r="D81" s="137"/>
    </row>
    <row r="82" spans="1:4" ht="15.75" customHeight="1" hidden="1">
      <c r="A82" s="136"/>
      <c r="B82" s="145"/>
      <c r="C82" s="138" t="s">
        <v>507</v>
      </c>
      <c r="D82" s="137"/>
    </row>
    <row r="83" spans="1:4" ht="15.75" customHeight="1" hidden="1">
      <c r="A83" s="136"/>
      <c r="B83" s="145"/>
      <c r="C83" s="138" t="s">
        <v>508</v>
      </c>
      <c r="D83" s="137"/>
    </row>
    <row r="84" spans="1:4" ht="15.75" customHeight="1" hidden="1">
      <c r="A84" s="136"/>
      <c r="B84" s="145"/>
      <c r="C84" s="138" t="s">
        <v>509</v>
      </c>
      <c r="D84" s="137"/>
    </row>
    <row r="85" spans="1:4" ht="15.75" customHeight="1" hidden="1">
      <c r="A85" s="136"/>
      <c r="B85" s="145"/>
      <c r="C85" s="138" t="s">
        <v>510</v>
      </c>
      <c r="D85" s="137"/>
    </row>
    <row r="86" spans="1:4" ht="15.75" customHeight="1" hidden="1">
      <c r="A86" s="136"/>
      <c r="B86" s="145"/>
      <c r="C86" s="138" t="s">
        <v>511</v>
      </c>
      <c r="D86" s="137"/>
    </row>
    <row r="87" spans="1:4" ht="15.75" customHeight="1" hidden="1">
      <c r="A87" s="136"/>
      <c r="B87" s="145"/>
      <c r="C87" s="138" t="s">
        <v>512</v>
      </c>
      <c r="D87" s="137"/>
    </row>
    <row r="88" spans="1:4" ht="15.75" customHeight="1" hidden="1">
      <c r="A88" s="136"/>
      <c r="B88" s="145"/>
      <c r="C88" s="138" t="s">
        <v>513</v>
      </c>
      <c r="D88" s="137"/>
    </row>
    <row r="89" spans="1:4" ht="15.75" customHeight="1" hidden="1">
      <c r="A89" s="136"/>
      <c r="B89" s="145"/>
      <c r="C89" s="138"/>
      <c r="D89" s="137"/>
    </row>
    <row r="90" spans="1:4" ht="15.75" customHeight="1" hidden="1">
      <c r="A90" s="136"/>
      <c r="B90" s="145"/>
      <c r="C90" s="138"/>
      <c r="D90" s="137"/>
    </row>
    <row r="91" spans="1:4" ht="15.75" customHeight="1" hidden="1">
      <c r="A91" s="156" t="s">
        <v>486</v>
      </c>
      <c r="B91" s="145"/>
      <c r="C91" s="156" t="s">
        <v>487</v>
      </c>
      <c r="D91" s="137"/>
    </row>
    <row r="92" spans="1:4" ht="15.75" customHeight="1">
      <c r="A92" s="146" t="s">
        <v>514</v>
      </c>
      <c r="B92" s="145">
        <v>0</v>
      </c>
      <c r="C92" s="146" t="s">
        <v>153</v>
      </c>
      <c r="D92" s="137">
        <v>0</v>
      </c>
    </row>
    <row r="93" spans="1:4" ht="15.75" customHeight="1">
      <c r="A93" s="139" t="s">
        <v>515</v>
      </c>
      <c r="B93" s="145">
        <v>0</v>
      </c>
      <c r="C93" s="139" t="s">
        <v>154</v>
      </c>
      <c r="D93" s="137">
        <v>0</v>
      </c>
    </row>
    <row r="94" spans="1:4" ht="15.75" customHeight="1">
      <c r="A94" s="139" t="s">
        <v>516</v>
      </c>
      <c r="B94" s="145"/>
      <c r="C94" s="139" t="s">
        <v>155</v>
      </c>
      <c r="D94" s="137"/>
    </row>
    <row r="95" spans="1:4" ht="15.75" customHeight="1">
      <c r="A95" s="139" t="s">
        <v>517</v>
      </c>
      <c r="B95" s="145"/>
      <c r="C95" s="139" t="s">
        <v>156</v>
      </c>
      <c r="D95" s="137"/>
    </row>
    <row r="96" spans="1:4" ht="15.75" customHeight="1">
      <c r="A96" s="139" t="s">
        <v>518</v>
      </c>
      <c r="B96" s="145"/>
      <c r="C96" s="139"/>
      <c r="D96" s="137"/>
    </row>
    <row r="97" spans="1:4" ht="15.75" customHeight="1">
      <c r="A97" s="139" t="s">
        <v>519</v>
      </c>
      <c r="B97" s="145">
        <v>0</v>
      </c>
      <c r="C97" s="139" t="s">
        <v>158</v>
      </c>
      <c r="D97" s="137"/>
    </row>
    <row r="98" spans="1:4" ht="15.75" customHeight="1">
      <c r="A98" s="139" t="s">
        <v>520</v>
      </c>
      <c r="B98" s="145"/>
      <c r="C98" s="139" t="s">
        <v>159</v>
      </c>
      <c r="D98" s="137"/>
    </row>
    <row r="99" spans="1:4" ht="15.75" customHeight="1">
      <c r="A99" s="147" t="s">
        <v>192</v>
      </c>
      <c r="B99" s="145">
        <f>SUM(B60:B92)</f>
        <v>19950</v>
      </c>
      <c r="C99" s="147" t="s">
        <v>193</v>
      </c>
      <c r="D99" s="137">
        <f>SUM(D60:D92)</f>
        <v>19950</v>
      </c>
    </row>
    <row r="100" ht="15.75" customHeight="1"/>
    <row r="101" ht="15.75" customHeight="1"/>
  </sheetData>
  <mergeCells count="3">
    <mergeCell ref="A1:D1"/>
    <mergeCell ref="A3:B3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17" sqref="C17"/>
    </sheetView>
  </sheetViews>
  <sheetFormatPr defaultColWidth="8.00390625" defaultRowHeight="14.25" customHeight="1"/>
  <cols>
    <col min="1" max="1" width="38.625" style="133" customWidth="1"/>
    <col min="2" max="2" width="15.625" style="133" customWidth="1"/>
    <col min="3" max="3" width="42.125" style="133" customWidth="1"/>
    <col min="4" max="4" width="15.625" style="133" customWidth="1"/>
    <col min="5" max="16384" width="8.00390625" style="133" bestFit="1" customWidth="1"/>
  </cols>
  <sheetData>
    <row r="1" spans="1:4" ht="18" customHeight="1">
      <c r="A1" s="182" t="s">
        <v>522</v>
      </c>
      <c r="B1" s="182"/>
      <c r="C1" s="182"/>
      <c r="D1" s="182"/>
    </row>
    <row r="2" spans="1:4" ht="12" customHeight="1">
      <c r="A2" s="134" t="s">
        <v>567</v>
      </c>
      <c r="D2" s="135" t="s">
        <v>0</v>
      </c>
    </row>
    <row r="3" spans="1:4" ht="14.25" customHeight="1">
      <c r="A3" s="186" t="s">
        <v>616</v>
      </c>
      <c r="B3" s="186"/>
      <c r="C3" s="186" t="s">
        <v>617</v>
      </c>
      <c r="D3" s="186"/>
    </row>
    <row r="4" spans="1:4" ht="14.25" customHeight="1">
      <c r="A4" s="147" t="s">
        <v>615</v>
      </c>
      <c r="B4" s="147" t="s">
        <v>420</v>
      </c>
      <c r="C4" s="147" t="s">
        <v>615</v>
      </c>
      <c r="D4" s="147" t="s">
        <v>420</v>
      </c>
    </row>
    <row r="5" spans="1:4" ht="14.25" customHeight="1">
      <c r="A5" s="148" t="s">
        <v>523</v>
      </c>
      <c r="B5" s="137">
        <f>SUM(B6,B10,B14,B18,B22,B26)</f>
        <v>71978</v>
      </c>
      <c r="C5" s="149" t="s">
        <v>524</v>
      </c>
      <c r="D5" s="150">
        <f>SUM(D6,D9,D12,D15,D17,D19)</f>
        <v>69330</v>
      </c>
    </row>
    <row r="6" spans="1:4" ht="14.25" customHeight="1">
      <c r="A6" s="77" t="s">
        <v>525</v>
      </c>
      <c r="B6" s="137">
        <v>52003</v>
      </c>
      <c r="C6" s="77" t="s">
        <v>526</v>
      </c>
      <c r="D6" s="137">
        <v>50687</v>
      </c>
    </row>
    <row r="7" spans="1:4" ht="14.25" customHeight="1">
      <c r="A7" s="79" t="s">
        <v>527</v>
      </c>
      <c r="B7" s="137">
        <v>22810</v>
      </c>
      <c r="C7" s="79" t="s">
        <v>528</v>
      </c>
      <c r="D7" s="137">
        <v>49980</v>
      </c>
    </row>
    <row r="8" spans="1:4" ht="14.25" customHeight="1">
      <c r="A8" s="79" t="s">
        <v>529</v>
      </c>
      <c r="B8" s="137">
        <v>29143</v>
      </c>
      <c r="C8" s="79" t="s">
        <v>530</v>
      </c>
      <c r="D8" s="137">
        <v>707</v>
      </c>
    </row>
    <row r="9" spans="1:4" ht="14.25" customHeight="1">
      <c r="A9" s="79" t="s">
        <v>531</v>
      </c>
      <c r="B9" s="137">
        <v>50</v>
      </c>
      <c r="C9" s="77" t="s">
        <v>532</v>
      </c>
      <c r="D9" s="137">
        <v>372</v>
      </c>
    </row>
    <row r="10" spans="1:4" ht="14.25" customHeight="1">
      <c r="A10" s="77" t="s">
        <v>533</v>
      </c>
      <c r="B10" s="137">
        <v>445</v>
      </c>
      <c r="C10" s="79" t="s">
        <v>534</v>
      </c>
      <c r="D10" s="137">
        <v>300</v>
      </c>
    </row>
    <row r="11" spans="1:4" ht="14.25" customHeight="1">
      <c r="A11" s="79" t="s">
        <v>535</v>
      </c>
      <c r="B11" s="137">
        <v>444</v>
      </c>
      <c r="C11" s="79" t="s">
        <v>536</v>
      </c>
      <c r="D11" s="137">
        <v>72</v>
      </c>
    </row>
    <row r="12" spans="1:4" ht="14.25" customHeight="1">
      <c r="A12" s="79" t="s">
        <v>537</v>
      </c>
      <c r="B12" s="137"/>
      <c r="C12" s="77" t="s">
        <v>538</v>
      </c>
      <c r="D12" s="137">
        <v>11259</v>
      </c>
    </row>
    <row r="13" spans="1:4" ht="14.25" customHeight="1">
      <c r="A13" s="79" t="s">
        <v>539</v>
      </c>
      <c r="B13" s="137">
        <v>1</v>
      </c>
      <c r="C13" s="79" t="s">
        <v>540</v>
      </c>
      <c r="D13" s="137">
        <v>9060</v>
      </c>
    </row>
    <row r="14" spans="1:4" ht="14.25" customHeight="1">
      <c r="A14" s="77" t="s">
        <v>541</v>
      </c>
      <c r="B14" s="137">
        <v>10583</v>
      </c>
      <c r="C14" s="79" t="s">
        <v>542</v>
      </c>
      <c r="D14" s="137">
        <v>2199</v>
      </c>
    </row>
    <row r="15" spans="1:4" ht="14.25" customHeight="1">
      <c r="A15" s="79" t="s">
        <v>543</v>
      </c>
      <c r="B15" s="137">
        <v>10433</v>
      </c>
      <c r="C15" s="77" t="s">
        <v>544</v>
      </c>
      <c r="D15" s="137">
        <v>750</v>
      </c>
    </row>
    <row r="16" spans="1:4" ht="14.25" customHeight="1">
      <c r="A16" s="79" t="s">
        <v>545</v>
      </c>
      <c r="B16" s="137">
        <v>100</v>
      </c>
      <c r="C16" s="79" t="s">
        <v>546</v>
      </c>
      <c r="D16" s="137">
        <v>750</v>
      </c>
    </row>
    <row r="17" spans="1:4" ht="14.25" customHeight="1">
      <c r="A17" s="79" t="s">
        <v>547</v>
      </c>
      <c r="B17" s="137">
        <v>50</v>
      </c>
      <c r="C17" s="77" t="s">
        <v>548</v>
      </c>
      <c r="D17" s="150">
        <v>60</v>
      </c>
    </row>
    <row r="18" spans="1:4" ht="14.25" customHeight="1">
      <c r="A18" s="77" t="s">
        <v>544</v>
      </c>
      <c r="B18" s="137">
        <v>802</v>
      </c>
      <c r="C18" s="79" t="s">
        <v>549</v>
      </c>
      <c r="D18" s="137">
        <v>60</v>
      </c>
    </row>
    <row r="19" spans="1:4" ht="14.25" customHeight="1">
      <c r="A19" s="79" t="s">
        <v>550</v>
      </c>
      <c r="B19" s="137">
        <v>801</v>
      </c>
      <c r="C19" s="77" t="s">
        <v>551</v>
      </c>
      <c r="D19" s="137">
        <v>6202</v>
      </c>
    </row>
    <row r="20" spans="1:4" ht="14.25" customHeight="1">
      <c r="A20" s="79" t="s">
        <v>552</v>
      </c>
      <c r="B20" s="137">
        <v>1</v>
      </c>
      <c r="C20" s="151"/>
      <c r="D20" s="151"/>
    </row>
    <row r="21" spans="1:4" ht="14.25" customHeight="1">
      <c r="A21" s="79" t="s">
        <v>553</v>
      </c>
      <c r="B21" s="137"/>
      <c r="C21" s="80" t="s">
        <v>554</v>
      </c>
      <c r="D21" s="137">
        <v>1316</v>
      </c>
    </row>
    <row r="22" spans="1:4" ht="14.25" customHeight="1">
      <c r="A22" s="77" t="s">
        <v>548</v>
      </c>
      <c r="B22" s="137">
        <v>179</v>
      </c>
      <c r="C22" s="151"/>
      <c r="D22" s="151"/>
    </row>
    <row r="23" spans="1:4" ht="14.25" customHeight="1">
      <c r="A23" s="79" t="s">
        <v>555</v>
      </c>
      <c r="B23" s="137">
        <v>169</v>
      </c>
      <c r="C23" s="151"/>
      <c r="D23" s="151"/>
    </row>
    <row r="24" spans="1:4" ht="14.25" customHeight="1">
      <c r="A24" s="79" t="s">
        <v>556</v>
      </c>
      <c r="B24" s="137"/>
      <c r="C24" s="152"/>
      <c r="D24" s="137"/>
    </row>
    <row r="25" spans="1:4" ht="14.25" customHeight="1">
      <c r="A25" s="79" t="s">
        <v>557</v>
      </c>
      <c r="B25" s="137">
        <v>10</v>
      </c>
      <c r="C25" s="152"/>
      <c r="D25" s="137"/>
    </row>
    <row r="26" spans="1:4" ht="14.25" customHeight="1">
      <c r="A26" s="77" t="s">
        <v>551</v>
      </c>
      <c r="B26" s="137">
        <v>7966</v>
      </c>
      <c r="C26" s="151"/>
      <c r="D26" s="151"/>
    </row>
    <row r="27" spans="1:4" ht="14.25" customHeight="1">
      <c r="A27" s="136"/>
      <c r="B27" s="137"/>
      <c r="C27" s="100"/>
      <c r="D27" s="137"/>
    </row>
    <row r="28" spans="1:4" ht="14.25" customHeight="1">
      <c r="A28" s="147" t="s">
        <v>486</v>
      </c>
      <c r="B28" s="137">
        <f>SUM(B5)</f>
        <v>71978</v>
      </c>
      <c r="C28" s="147" t="s">
        <v>487</v>
      </c>
      <c r="D28" s="137">
        <f>SUM(D5,D21)</f>
        <v>70646</v>
      </c>
    </row>
    <row r="29" spans="1:4" ht="14.25" customHeight="1">
      <c r="A29" s="136"/>
      <c r="B29" s="137"/>
      <c r="C29" s="138"/>
      <c r="D29" s="137"/>
    </row>
    <row r="30" spans="1:4" ht="14.25" customHeight="1">
      <c r="A30" s="146" t="s">
        <v>514</v>
      </c>
      <c r="B30" s="137">
        <f>SUM(B31)</f>
        <v>13460</v>
      </c>
      <c r="C30" s="146" t="s">
        <v>153</v>
      </c>
      <c r="D30" s="137">
        <f>SUM(D31)</f>
        <v>14792</v>
      </c>
    </row>
    <row r="31" spans="1:4" ht="14.25" customHeight="1">
      <c r="A31" s="139" t="s">
        <v>558</v>
      </c>
      <c r="B31" s="159">
        <f>SUM(B32:B37)</f>
        <v>13460</v>
      </c>
      <c r="C31" s="139" t="s">
        <v>559</v>
      </c>
      <c r="D31" s="137">
        <f>SUM(D32:D37)</f>
        <v>14792</v>
      </c>
    </row>
    <row r="32" spans="1:4" ht="14.25" customHeight="1">
      <c r="A32" s="79" t="s">
        <v>560</v>
      </c>
      <c r="B32" s="159">
        <v>-15397</v>
      </c>
      <c r="C32" s="79" t="s">
        <v>560</v>
      </c>
      <c r="D32" s="159">
        <v>-15397</v>
      </c>
    </row>
    <row r="33" spans="1:4" ht="14.25" customHeight="1">
      <c r="A33" s="79" t="s">
        <v>561</v>
      </c>
      <c r="B33" s="159">
        <v>413</v>
      </c>
      <c r="C33" s="79" t="s">
        <v>561</v>
      </c>
      <c r="D33" s="159">
        <v>486</v>
      </c>
    </row>
    <row r="34" spans="1:4" ht="14.25" customHeight="1">
      <c r="A34" s="79" t="s">
        <v>562</v>
      </c>
      <c r="B34" s="159">
        <v>19200</v>
      </c>
      <c r="C34" s="79" t="s">
        <v>562</v>
      </c>
      <c r="D34" s="159">
        <v>18525</v>
      </c>
    </row>
    <row r="35" spans="1:4" ht="14.25" customHeight="1">
      <c r="A35" s="79" t="s">
        <v>563</v>
      </c>
      <c r="B35" s="159">
        <v>-98</v>
      </c>
      <c r="C35" s="79" t="s">
        <v>563</v>
      </c>
      <c r="D35" s="159">
        <v>-46</v>
      </c>
    </row>
    <row r="36" spans="1:4" ht="14.25" customHeight="1">
      <c r="A36" s="79" t="s">
        <v>564</v>
      </c>
      <c r="B36" s="137">
        <v>284</v>
      </c>
      <c r="C36" s="79" t="s">
        <v>564</v>
      </c>
      <c r="D36" s="137">
        <v>402</v>
      </c>
    </row>
    <row r="37" spans="1:4" ht="14.25" customHeight="1">
      <c r="A37" s="79" t="s">
        <v>565</v>
      </c>
      <c r="B37" s="137">
        <v>9058</v>
      </c>
      <c r="C37" s="79" t="s">
        <v>565</v>
      </c>
      <c r="D37" s="137">
        <v>10822</v>
      </c>
    </row>
    <row r="38" spans="1:4" ht="14.25" customHeight="1">
      <c r="A38" s="147" t="s">
        <v>521</v>
      </c>
      <c r="B38" s="137">
        <f>SUM(B28,B30)</f>
        <v>85438</v>
      </c>
      <c r="C38" s="147" t="s">
        <v>72</v>
      </c>
      <c r="D38" s="137">
        <f>SUM(D28,D30)</f>
        <v>85438</v>
      </c>
    </row>
  </sheetData>
  <mergeCells count="3">
    <mergeCell ref="A1:D1"/>
    <mergeCell ref="A3:B3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35" sqref="C35"/>
    </sheetView>
  </sheetViews>
  <sheetFormatPr defaultColWidth="8.00390625" defaultRowHeight="14.25"/>
  <cols>
    <col min="1" max="1" width="38.625" style="133" customWidth="1"/>
    <col min="2" max="2" width="15.625" style="133" customWidth="1"/>
    <col min="3" max="3" width="42.125" style="133" customWidth="1"/>
    <col min="4" max="4" width="15.625" style="133" customWidth="1"/>
    <col min="5" max="16384" width="8.00390625" style="133" bestFit="1" customWidth="1"/>
  </cols>
  <sheetData>
    <row r="1" spans="1:4" ht="18" customHeight="1">
      <c r="A1" s="182" t="s">
        <v>596</v>
      </c>
      <c r="B1" s="182"/>
      <c r="C1" s="182"/>
      <c r="D1" s="182"/>
    </row>
    <row r="2" spans="1:4" ht="12" customHeight="1">
      <c r="A2" s="134" t="s">
        <v>619</v>
      </c>
      <c r="D2" s="135" t="s">
        <v>0</v>
      </c>
    </row>
    <row r="3" spans="1:4" ht="14.25" customHeight="1">
      <c r="A3" s="186" t="s">
        <v>616</v>
      </c>
      <c r="B3" s="186"/>
      <c r="C3" s="186" t="s">
        <v>617</v>
      </c>
      <c r="D3" s="186"/>
    </row>
    <row r="4" spans="1:4" ht="14.25" customHeight="1">
      <c r="A4" s="147" t="s">
        <v>615</v>
      </c>
      <c r="B4" s="147" t="s">
        <v>420</v>
      </c>
      <c r="C4" s="147" t="s">
        <v>618</v>
      </c>
      <c r="D4" s="147" t="s">
        <v>420</v>
      </c>
    </row>
    <row r="5" spans="1:4" ht="14.25" customHeight="1">
      <c r="A5" s="80" t="s">
        <v>597</v>
      </c>
      <c r="B5" s="150">
        <v>500</v>
      </c>
      <c r="C5" s="78" t="s">
        <v>168</v>
      </c>
      <c r="D5" s="150"/>
    </row>
    <row r="6" spans="1:4" ht="14.25" customHeight="1">
      <c r="A6" s="80" t="s">
        <v>570</v>
      </c>
      <c r="B6" s="150">
        <v>500</v>
      </c>
      <c r="C6" s="78" t="s">
        <v>598</v>
      </c>
      <c r="D6" s="150"/>
    </row>
    <row r="7" spans="1:4" ht="14.25" customHeight="1">
      <c r="A7" s="78" t="s">
        <v>599</v>
      </c>
      <c r="B7" s="150"/>
      <c r="C7" s="78" t="s">
        <v>600</v>
      </c>
      <c r="D7" s="150"/>
    </row>
    <row r="8" spans="1:4" ht="14.25" customHeight="1">
      <c r="A8" s="78" t="s">
        <v>601</v>
      </c>
      <c r="B8" s="150"/>
      <c r="C8" s="78" t="s">
        <v>602</v>
      </c>
      <c r="D8" s="150"/>
    </row>
    <row r="9" spans="1:4" ht="14.25" customHeight="1">
      <c r="A9" s="78" t="s">
        <v>603</v>
      </c>
      <c r="B9" s="150"/>
      <c r="C9" s="78" t="s">
        <v>604</v>
      </c>
      <c r="D9" s="150"/>
    </row>
    <row r="10" spans="1:4" ht="14.25" customHeight="1">
      <c r="A10" s="78" t="s">
        <v>605</v>
      </c>
      <c r="B10" s="150"/>
      <c r="C10" s="78" t="s">
        <v>606</v>
      </c>
      <c r="D10" s="150"/>
    </row>
    <row r="11" spans="1:4" ht="14.25" customHeight="1">
      <c r="A11" s="78"/>
      <c r="B11" s="150"/>
      <c r="C11" s="78" t="s">
        <v>607</v>
      </c>
      <c r="D11" s="150"/>
    </row>
    <row r="12" spans="1:4" ht="14.25" customHeight="1">
      <c r="A12" s="78"/>
      <c r="B12" s="150"/>
      <c r="C12" s="78" t="s">
        <v>608</v>
      </c>
      <c r="D12" s="150"/>
    </row>
    <row r="13" spans="1:4" ht="14.25" customHeight="1">
      <c r="A13" s="78"/>
      <c r="B13" s="150"/>
      <c r="C13" s="78" t="s">
        <v>609</v>
      </c>
      <c r="D13" s="150"/>
    </row>
    <row r="14" spans="1:4" ht="14.25" customHeight="1">
      <c r="A14" s="78"/>
      <c r="B14" s="150"/>
      <c r="C14" s="78" t="s">
        <v>610</v>
      </c>
      <c r="D14" s="150"/>
    </row>
    <row r="15" spans="1:4" ht="14.25" customHeight="1">
      <c r="A15" s="78"/>
      <c r="B15" s="150"/>
      <c r="C15" s="78" t="s">
        <v>611</v>
      </c>
      <c r="D15" s="150">
        <v>500</v>
      </c>
    </row>
    <row r="16" spans="1:4" ht="14.25" customHeight="1">
      <c r="A16" s="78"/>
      <c r="B16" s="150"/>
      <c r="C16" s="78" t="s">
        <v>612</v>
      </c>
      <c r="D16" s="150">
        <v>500</v>
      </c>
    </row>
    <row r="17" spans="1:4" ht="14.25" customHeight="1">
      <c r="A17" s="78"/>
      <c r="B17" s="150"/>
      <c r="C17" s="78" t="s">
        <v>613</v>
      </c>
      <c r="D17" s="150">
        <v>500</v>
      </c>
    </row>
    <row r="18" spans="1:4" ht="14.25" customHeight="1">
      <c r="A18" s="78"/>
      <c r="B18" s="150"/>
      <c r="C18" s="78"/>
      <c r="D18" s="150"/>
    </row>
    <row r="19" spans="1:4" ht="14.25" customHeight="1">
      <c r="A19" s="146"/>
      <c r="B19" s="150"/>
      <c r="C19" s="146"/>
      <c r="D19" s="150"/>
    </row>
    <row r="20" spans="1:4" ht="14.25" customHeight="1">
      <c r="A20" s="136"/>
      <c r="B20" s="150"/>
      <c r="C20" s="139"/>
      <c r="D20" s="150"/>
    </row>
    <row r="21" spans="1:4" ht="14.25" customHeight="1">
      <c r="A21" s="146"/>
      <c r="B21" s="150"/>
      <c r="C21" s="146"/>
      <c r="D21" s="150"/>
    </row>
    <row r="22" spans="1:4" ht="14.25" customHeight="1">
      <c r="A22" s="139"/>
      <c r="B22" s="150"/>
      <c r="C22" s="139"/>
      <c r="D22" s="150"/>
    </row>
    <row r="23" spans="1:4" ht="14.25" customHeight="1">
      <c r="A23" s="78"/>
      <c r="B23" s="150"/>
      <c r="C23" s="78"/>
      <c r="D23" s="150"/>
    </row>
    <row r="24" spans="1:4" ht="14.25" customHeight="1">
      <c r="A24" s="78"/>
      <c r="B24" s="150"/>
      <c r="C24" s="78"/>
      <c r="D24" s="150"/>
    </row>
    <row r="25" spans="1:4" ht="14.25" customHeight="1">
      <c r="A25" s="78"/>
      <c r="B25" s="150"/>
      <c r="C25" s="78"/>
      <c r="D25" s="150"/>
    </row>
    <row r="26" spans="1:4" ht="14.25" customHeight="1">
      <c r="A26" s="78"/>
      <c r="B26" s="150"/>
      <c r="C26" s="78"/>
      <c r="D26" s="150"/>
    </row>
    <row r="27" spans="1:4" ht="14.25" customHeight="1">
      <c r="A27" s="78"/>
      <c r="B27" s="150"/>
      <c r="C27" s="78"/>
      <c r="D27" s="150"/>
    </row>
    <row r="28" spans="1:4" ht="14.25" customHeight="1">
      <c r="A28" s="157"/>
      <c r="B28" s="158"/>
      <c r="C28" s="157"/>
      <c r="D28" s="158"/>
    </row>
    <row r="29" spans="1:4" ht="14.25" customHeight="1">
      <c r="A29" s="147" t="s">
        <v>521</v>
      </c>
      <c r="B29" s="150">
        <v>500</v>
      </c>
      <c r="C29" s="147" t="s">
        <v>72</v>
      </c>
      <c r="D29" s="150">
        <v>500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2015-03-12T02:50:26Z</cp:lastPrinted>
  <dcterms:created xsi:type="dcterms:W3CDTF">1996-12-17T01:32:42Z</dcterms:created>
  <dcterms:modified xsi:type="dcterms:W3CDTF">2015-03-16T08:02:49Z</dcterms:modified>
  <cp:category/>
  <cp:version/>
  <cp:contentType/>
  <cp:contentStatus/>
</cp:coreProperties>
</file>