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封面" sheetId="1" r:id="rId1"/>
    <sheet name="目录" sheetId="2" r:id="rId2"/>
    <sheet name="表一" sheetId="3" r:id="rId3"/>
    <sheet name="表二" sheetId="4" r:id="rId4"/>
    <sheet name="表三" sheetId="5" r:id="rId5"/>
  </sheets>
  <definedNames>
    <definedName name="_xlnm.Print_Titles" localSheetId="3">'表二'!$1:$3</definedName>
    <definedName name="_xlnm.Print_Titles" localSheetId="4">'表三'!$1:$4</definedName>
    <definedName name="_xlnm.Print_Titles" localSheetId="2">'表一'!$3:$5</definedName>
  </definedNames>
  <calcPr fullCalcOnLoad="1"/>
</workbook>
</file>

<file path=xl/comments4.xml><?xml version="1.0" encoding="utf-8"?>
<comments xmlns="http://schemas.openxmlformats.org/spreadsheetml/2006/main">
  <authors>
    <author>作者</author>
  </authors>
  <commentList>
    <comment ref="A30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30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30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31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是否加项级科目，2011年未加</t>
        </r>
      </text>
    </comment>
    <comment ref="A31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31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53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新增加科目，删除“矿产资源补偿费安排的支出”及“探矿权使用费和价款安排的支出”</t>
        </r>
      </text>
    </comment>
    <comment ref="A55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2012年科目名称改动</t>
        </r>
      </text>
    </comment>
  </commentList>
</comments>
</file>

<file path=xl/comments5.xml><?xml version="1.0" encoding="utf-8"?>
<comments xmlns="http://schemas.openxmlformats.org/spreadsheetml/2006/main">
  <authors>
    <author>作者</author>
  </authors>
  <commentList>
    <comment ref="B3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省追加9119万元</t>
        </r>
      </text>
    </comment>
  </commentList>
</comments>
</file>

<file path=xl/sharedStrings.xml><?xml version="1.0" encoding="utf-8"?>
<sst xmlns="http://schemas.openxmlformats.org/spreadsheetml/2006/main" count="769" uniqueCount="684">
  <si>
    <t>2013年乐昌市财政预算收支执行情况表</t>
  </si>
  <si>
    <t>单位：万元</t>
  </si>
  <si>
    <t>　项　　　目</t>
  </si>
  <si>
    <t>占预算％</t>
  </si>
  <si>
    <t>增减％</t>
  </si>
  <si>
    <t>省市追加</t>
  </si>
  <si>
    <t>上年同期</t>
  </si>
  <si>
    <t>本市财力支出部份</t>
  </si>
  <si>
    <t>累计数</t>
  </si>
  <si>
    <t>其中:本市追加</t>
  </si>
  <si>
    <t>　  支　出　总　计</t>
  </si>
  <si>
    <t>单位：万元</t>
  </si>
  <si>
    <t>项目</t>
  </si>
  <si>
    <t>2013年决算数</t>
  </si>
  <si>
    <t>备注</t>
  </si>
  <si>
    <t>一、一般公共服务</t>
  </si>
  <si>
    <t xml:space="preserve">    人大事务</t>
  </si>
  <si>
    <t xml:space="preserve">      行政运行</t>
  </si>
  <si>
    <t xml:space="preserve">      人大会议</t>
  </si>
  <si>
    <t xml:space="preserve">      人大代表履职能力提升</t>
  </si>
  <si>
    <t xml:space="preserve">      代表工作</t>
  </si>
  <si>
    <t xml:space="preserve">      其他人大事务支出</t>
  </si>
  <si>
    <t xml:space="preserve">    政协事务</t>
  </si>
  <si>
    <t xml:space="preserve">      一般行政管理事务</t>
  </si>
  <si>
    <t xml:space="preserve">      政协会议</t>
  </si>
  <si>
    <t xml:space="preserve">      委员视察</t>
  </si>
  <si>
    <t xml:space="preserve">      其他政协事务支出</t>
  </si>
  <si>
    <t xml:space="preserve">    政府办公厅(室)及相关机构事务</t>
  </si>
  <si>
    <t xml:space="preserve">      一般行政管理事务</t>
  </si>
  <si>
    <t xml:space="preserve">      机关服务</t>
  </si>
  <si>
    <t xml:space="preserve">      政务公开审批</t>
  </si>
  <si>
    <t xml:space="preserve">      法制建设</t>
  </si>
  <si>
    <t xml:space="preserve">      信访事务</t>
  </si>
  <si>
    <t xml:space="preserve">      事业运行</t>
  </si>
  <si>
    <t xml:space="preserve">      其他政府办公厅（室）及相关机构事务支出</t>
  </si>
  <si>
    <t xml:space="preserve">    发展与改革事务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</si>
  <si>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</si>
  <si>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</si>
  <si>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</si>
  <si>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</si>
  <si>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</si>
  <si>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</si>
  <si>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</si>
  <si>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</si>
  <si>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财政国库业务</t>
  </si>
  <si>
    <t xml:space="preserve">      信息化建设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</si>
  <si>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</si>
  <si>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</si>
  <si>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</si>
  <si>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</si>
  <si>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</si>
  <si>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</si>
  <si>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</si>
  <si>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</si>
  <si>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</si>
  <si>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</si>
  <si>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信息化建设</t>
  </si>
  <si>
    <t xml:space="preserve">      其他审计事务支出</t>
  </si>
  <si>
    <t xml:space="preserve">    人力资源事务</t>
  </si>
  <si>
    <t xml:space="preserve">      军队转业干部安置</t>
  </si>
  <si>
    <t xml:space="preserve">      公务员履职能力提升</t>
  </si>
  <si>
    <t xml:space="preserve">      公务员培训</t>
  </si>
  <si>
    <t xml:space="preserve">      其他人事事务支出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</si>
  <si>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</si>
  <si>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</si>
  <si>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</si>
  <si>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</si>
  <si>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</si>
  <si>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知识产权事务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</si>
  <si>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</si>
  <si>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</si>
  <si>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</si>
  <si>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</si>
  <si>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</si>
  <si>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</si>
  <si>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</si>
  <si>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质量技术监督行政执法及业务管理</t>
  </si>
  <si>
    <t xml:space="preserve">      其他质量技术监督与检验检疫事务支出</t>
  </si>
  <si>
    <t xml:space="preserve">    民族事务</t>
  </si>
  <si>
    <t xml:space="preserve">    宗教事务</t>
  </si>
  <si>
    <t xml:space="preserve">      其他宗教事务支出</t>
  </si>
  <si>
    <t xml:space="preserve">    港澳台侨事务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</si>
  <si>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</si>
  <si>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</si>
  <si>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</si>
  <si>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</si>
  <si>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</si>
  <si>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</si>
  <si>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</si>
  <si>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</si>
  <si>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</si>
  <si>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</si>
  <si>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</si>
  <si>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</si>
  <si>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</si>
  <si>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</si>
  <si>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</si>
  <si>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</si>
  <si>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</si>
  <si>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</si>
  <si>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</si>
  <si>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</si>
  <si>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</si>
  <si>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</si>
  <si>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</si>
  <si>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</si>
  <si>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</si>
  <si>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</si>
  <si>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人民防空</t>
  </si>
  <si>
    <t xml:space="preserve">      国防教育</t>
  </si>
  <si>
    <t xml:space="preserve">      民兵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</si>
  <si>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</si>
  <si>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</si>
  <si>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</si>
  <si>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</si>
  <si>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消防</t>
  </si>
  <si>
    <t xml:space="preserve">    公安</t>
  </si>
  <si>
    <t xml:space="preserve">      治安管理</t>
  </si>
  <si>
    <t xml:space="preserve">      国内安全保卫</t>
  </si>
  <si>
    <t xml:space="preserve">      道路交通管理</t>
  </si>
  <si>
    <t xml:space="preserve">      居民身份证管理</t>
  </si>
  <si>
    <t xml:space="preserve">      拘押收教场所管理</t>
  </si>
  <si>
    <t xml:space="preserve">      其他公安支出</t>
  </si>
  <si>
    <t xml:space="preserve">    检察</t>
  </si>
  <si>
    <t xml:space="preserve">      查办和预防职务犯罪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</si>
  <si>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</si>
  <si>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</si>
  <si>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</si>
  <si>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</si>
  <si>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</si>
  <si>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</si>
  <si>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</si>
  <si>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</si>
  <si>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</si>
  <si>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</si>
  <si>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</si>
  <si>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其他司法支出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</si>
  <si>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</si>
  <si>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</si>
  <si>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</si>
  <si>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</si>
  <si>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</si>
  <si>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</si>
  <si>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</si>
  <si>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</si>
  <si>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</si>
  <si>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化解农村义务教育债务支出</t>
  </si>
  <si>
    <t xml:space="preserve">      其他普通教育支出</t>
  </si>
  <si>
    <t xml:space="preserve">    职业教育</t>
  </si>
  <si>
    <t xml:space="preserve">      中专教育</t>
  </si>
  <si>
    <t xml:space="preserve">      职业高中教育</t>
  </si>
  <si>
    <t xml:space="preserve">      其他职业教育支出</t>
  </si>
  <si>
    <t xml:space="preserve">    成人教育</t>
  </si>
  <si>
    <t xml:space="preserve">      成人初等教育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</si>
  <si>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</si>
  <si>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</si>
  <si>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</si>
  <si>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其他广播电视教育支出</t>
  </si>
  <si>
    <t xml:space="preserve">    特殊教育</t>
  </si>
  <si>
    <t xml:space="preserve">      特殊学校教育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</si>
  <si>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</si>
  <si>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</si>
  <si>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</si>
  <si>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</si>
  <si>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</si>
  <si>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</si>
  <si>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</si>
  <si>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</si>
  <si>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</si>
  <si>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</si>
  <si>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</si>
  <si>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</si>
  <si>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</si>
  <si>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</si>
  <si>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</si>
  <si>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</si>
  <si>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</si>
  <si>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</si>
  <si>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</si>
  <si>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</si>
  <si>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</si>
  <si>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科学技术普及</t>
  </si>
  <si>
    <t xml:space="preserve">      科普活动</t>
  </si>
  <si>
    <t xml:space="preserve">      青少年科技活动</t>
  </si>
  <si>
    <t xml:space="preserve">      其他科学技术普及支出</t>
  </si>
  <si>
    <t xml:space="preserve">    科技重大专项</t>
  </si>
  <si>
    <t xml:space="preserve">    其他科学技术支出</t>
  </si>
  <si>
    <t xml:space="preserve">      科技奖励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</si>
  <si>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</si>
  <si>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</si>
  <si>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</si>
  <si>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</si>
  <si>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</si>
  <si>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</si>
  <si>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</si>
  <si>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</si>
  <si>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</si>
  <si>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</si>
  <si>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</si>
  <si>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</si>
  <si>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</si>
  <si>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其他文物支出</t>
  </si>
  <si>
    <t xml:space="preserve">    体育</t>
  </si>
  <si>
    <t xml:space="preserve">      体育训练</t>
  </si>
  <si>
    <t xml:space="preserve">      体育交流与合作</t>
  </si>
  <si>
    <t xml:space="preserve">      其他体育支出</t>
  </si>
  <si>
    <t xml:space="preserve">    广播影视</t>
  </si>
  <si>
    <t xml:space="preserve">      广播</t>
  </si>
  <si>
    <t xml:space="preserve">      电视</t>
  </si>
  <si>
    <t xml:space="preserve">      电影</t>
  </si>
  <si>
    <t xml:space="preserve">      广播电视监控</t>
  </si>
  <si>
    <t xml:space="preserve">      其他广播影视支出</t>
  </si>
  <si>
    <t xml:space="preserve">    新闻出版</t>
  </si>
  <si>
    <t xml:space="preserve">      其他新闻出版支出</t>
  </si>
  <si>
    <t xml:space="preserve">    其他文化体育与传媒支出</t>
  </si>
  <si>
    <t xml:space="preserve">      其他文化体育与传媒支出</t>
  </si>
  <si>
    <t>八、社会保障和就业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</si>
  <si>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</si>
  <si>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</si>
  <si>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</si>
  <si>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社会保险经办机构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</si>
  <si>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</si>
  <si>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</si>
  <si>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</si>
  <si>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</si>
  <si>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</si>
  <si>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</si>
  <si>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</si>
  <si>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</si>
  <si>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财政对基本医疗保险基金的补助</t>
  </si>
  <si>
    <t xml:space="preserve">      财政对城乡居民社会养老保险基金的补助</t>
  </si>
  <si>
    <t xml:space="preserve">      财政对新型农村社会养老保险基金的补助</t>
  </si>
  <si>
    <t xml:space="preserve">      财政对其他社会保险基金的补助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</si>
  <si>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</si>
  <si>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</si>
  <si>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</si>
  <si>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</si>
  <si>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</si>
  <si>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</si>
  <si>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</si>
  <si>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就业补助</t>
  </si>
  <si>
    <t xml:space="preserve">      其他就业补助支出</t>
  </si>
  <si>
    <t xml:space="preserve">    抚恤</t>
  </si>
  <si>
    <t xml:space="preserve">      死亡抚恤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</si>
  <si>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</si>
  <si>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</si>
  <si>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</si>
  <si>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</si>
  <si>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</si>
  <si>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</si>
  <si>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</si>
  <si>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</si>
  <si>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退役士兵教育培训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</si>
  <si>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</si>
  <si>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</si>
  <si>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</si>
  <si>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</si>
  <si>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</si>
  <si>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</si>
  <si>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</si>
  <si>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</si>
  <si>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</si>
  <si>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</si>
  <si>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其他残疾人事业支出</t>
  </si>
  <si>
    <t xml:space="preserve">    城市居民最低生活保障</t>
  </si>
  <si>
    <t xml:space="preserve">      城市居民最低生活保障金支出</t>
  </si>
  <si>
    <t xml:space="preserve">      城市居民最低生活保障对象临时补助</t>
  </si>
  <si>
    <t xml:space="preserve">    其他城市生活救助</t>
  </si>
  <si>
    <t xml:space="preserve">      流浪乞讨人员救助</t>
  </si>
  <si>
    <t xml:space="preserve">      其他城市生活救助支出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</si>
  <si>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</si>
  <si>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</si>
  <si>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</si>
  <si>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其他自然灾害生活救助支出</t>
  </si>
  <si>
    <t xml:space="preserve">    农村最低生活保障</t>
  </si>
  <si>
    <t xml:space="preserve">      农村最低生活保障金支出</t>
  </si>
  <si>
    <t xml:space="preserve">      农村最低生活保障对象临时补助</t>
  </si>
  <si>
    <t xml:space="preserve">    其他农村社会救助</t>
  </si>
  <si>
    <t xml:space="preserve">      农村五保供养</t>
  </si>
  <si>
    <t xml:space="preserve">      其他农村生活救助支出</t>
  </si>
  <si>
    <t xml:space="preserve">    其他社会保障和就业支出</t>
  </si>
  <si>
    <t>九、医疗卫生支出</t>
  </si>
  <si>
    <t xml:space="preserve">    医疗卫生管理事务</t>
  </si>
  <si>
    <t xml:space="preserve">      其他医疗卫生管理事务支出</t>
  </si>
  <si>
    <t xml:space="preserve">    公立医院</t>
  </si>
  <si>
    <t xml:space="preserve">      综合医院</t>
  </si>
  <si>
    <t xml:space="preserve">      中医（民族）医院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</si>
  <si>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</si>
  <si>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</si>
  <si>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</si>
  <si>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</si>
  <si>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</si>
  <si>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</si>
  <si>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</si>
  <si>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</si>
  <si>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应急救治机构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</si>
  <si>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</si>
  <si>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</si>
  <si>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</si>
  <si>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</si>
  <si>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</si>
  <si>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</si>
  <si>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</si>
  <si>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</si>
  <si>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</si>
  <si>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城市医疗救助</t>
  </si>
  <si>
    <t xml:space="preserve">      新型农村合作医疗</t>
  </si>
  <si>
    <t xml:space="preserve">      城镇居民基本医疗保险</t>
  </si>
  <si>
    <t xml:space="preserve">      城乡医疗救助</t>
  </si>
  <si>
    <t xml:space="preserve">      其他医疗保障支出</t>
  </si>
  <si>
    <t xml:space="preserve">    人口与计划生育事务</t>
  </si>
  <si>
    <t xml:space="preserve">      计划生育家庭奖励</t>
  </si>
  <si>
    <t xml:space="preserve">      人口和计划生育信息系统建设</t>
  </si>
  <si>
    <t xml:space="preserve">      计划生育、生殖健康促进工程</t>
  </si>
  <si>
    <t xml:space="preserve">      计划生育免费基本技术服务</t>
  </si>
  <si>
    <t xml:space="preserve">      人口出生性别比综合治理</t>
  </si>
  <si>
    <t xml:space="preserve">      人口和计划生育服务网络建设</t>
  </si>
  <si>
    <t xml:space="preserve">      人口和计划生育宣传教育经费</t>
  </si>
  <si>
    <t xml:space="preserve">      流动人口计划生育管理和服务</t>
  </si>
  <si>
    <t xml:space="preserve">      人口和计划生育目标责任制考核</t>
  </si>
  <si>
    <t xml:space="preserve">      其他人口与计划生育事务支出</t>
  </si>
  <si>
    <t xml:space="preserve">    食品和药品监督管理事务</t>
  </si>
  <si>
    <t xml:space="preserve">      药品事务</t>
  </si>
  <si>
    <t xml:space="preserve">      食品、药品及医疗器械检验</t>
  </si>
  <si>
    <t xml:space="preserve">      执法办案</t>
  </si>
  <si>
    <t xml:space="preserve">      食品安全事务</t>
  </si>
  <si>
    <t xml:space="preserve">      其他食品和药品监督管理事务支出</t>
  </si>
  <si>
    <t xml:space="preserve">    其他医疗卫生支出</t>
  </si>
  <si>
    <t>十、节能环保支出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</si>
  <si>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</si>
  <si>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</si>
  <si>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</si>
  <si>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水体</t>
  </si>
  <si>
    <t xml:space="preserve">      固体废弃物与化学品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</si>
  <si>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</si>
  <si>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</si>
  <si>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</si>
  <si>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</si>
  <si>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</si>
  <si>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其他自然生态保护支出</t>
  </si>
  <si>
    <t xml:space="preserve">    风沙荒漠治理</t>
  </si>
  <si>
    <t xml:space="preserve">      其他风沙荒漠治理支出</t>
  </si>
  <si>
    <t xml:space="preserve">    能源节约利用</t>
  </si>
  <si>
    <t xml:space="preserve">    污染减排</t>
  </si>
  <si>
    <t xml:space="preserve">      环境执法监察</t>
  </si>
  <si>
    <t xml:space="preserve">      减排专项支出</t>
  </si>
  <si>
    <t xml:space="preserve">      其他污染减排支出</t>
  </si>
  <si>
    <t xml:space="preserve">    可再生能源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</si>
  <si>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</si>
  <si>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</si>
  <si>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</si>
  <si>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</si>
  <si>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</si>
  <si>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城管执法</t>
  </si>
  <si>
    <t xml:space="preserve">        工程建设管理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</si>
  <si>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</si>
  <si>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</si>
  <si>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</si>
  <si>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</si>
  <si>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</si>
  <si>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</si>
  <si>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</si>
  <si>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</si>
  <si>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</si>
  <si>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</si>
  <si>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技术推广</t>
  </si>
  <si>
    <t xml:space="preserve">        病虫害控制</t>
  </si>
  <si>
    <t xml:space="preserve">        农产品质量安全</t>
  </si>
  <si>
    <t xml:space="preserve">        执法监管</t>
  </si>
  <si>
    <t xml:space="preserve">        灾害救助</t>
  </si>
  <si>
    <t xml:space="preserve">        农业生产资料与技术补贴</t>
  </si>
  <si>
    <t xml:space="preserve">        农业生产保险补贴</t>
  </si>
  <si>
    <t xml:space="preserve">        农业组织化与产业化经营</t>
  </si>
  <si>
    <t xml:space="preserve">        农村公益事业</t>
  </si>
  <si>
    <t xml:space="preserve">        农业资源保护与利用</t>
  </si>
  <si>
    <t xml:space="preserve">        农村道路建设</t>
  </si>
  <si>
    <t xml:space="preserve">        石油价格改革对渔业的补贴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</si>
  <si>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</si>
  <si>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</si>
  <si>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</si>
  <si>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</si>
  <si>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</si>
  <si>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</si>
  <si>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森林生态效益补偿</t>
  </si>
  <si>
    <t xml:space="preserve">        林业自然保护区</t>
  </si>
  <si>
    <t xml:space="preserve">        森林防火</t>
  </si>
  <si>
    <t xml:space="preserve">        林业有害生物防治</t>
  </si>
  <si>
    <t xml:space="preserve">        林业执法与监督</t>
  </si>
  <si>
    <t xml:space="preserve">        林业工程与项目管理</t>
  </si>
  <si>
    <t xml:space="preserve">        石油价格改革对林业的补贴</t>
  </si>
  <si>
    <t xml:space="preserve">        森林保险保费补贴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</si>
  <si>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</si>
  <si>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</si>
  <si>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</si>
  <si>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</si>
  <si>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</si>
  <si>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</si>
  <si>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</si>
  <si>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</si>
  <si>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</si>
  <si>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</si>
  <si>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防汛</t>
  </si>
  <si>
    <t xml:space="preserve">        抗旱</t>
  </si>
  <si>
    <t xml:space="preserve">        农田水利</t>
  </si>
  <si>
    <t xml:space="preserve">        大中型水库移民后期扶持专项支出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</si>
  <si>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</si>
  <si>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</si>
  <si>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</si>
  <si>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</si>
  <si>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</si>
  <si>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扶贫</t>
  </si>
  <si>
    <t xml:space="preserve">        农村基础设施建设</t>
  </si>
  <si>
    <t xml:space="preserve">        生产发展</t>
  </si>
  <si>
    <t xml:space="preserve">        扶贫贷款奖补和贴息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</si>
  <si>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</si>
  <si>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</si>
  <si>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</si>
  <si>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</si>
  <si>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</si>
  <si>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</si>
  <si>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</si>
  <si>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对村民委员会和村党支部的补助</t>
  </si>
  <si>
    <t xml:space="preserve">        对村集体经济组织的补助</t>
  </si>
  <si>
    <t xml:space="preserve">        其他农村综合改革支出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</si>
  <si>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</si>
  <si>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</si>
  <si>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</si>
  <si>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</si>
  <si>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</si>
  <si>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公路新建</t>
  </si>
  <si>
    <t xml:space="preserve">        公路改建</t>
  </si>
  <si>
    <t xml:space="preserve">        公路养护</t>
  </si>
  <si>
    <t xml:space="preserve">        公路运输管理</t>
  </si>
  <si>
    <t xml:space="preserve">        其他公路水路运输支出</t>
  </si>
  <si>
    <t xml:space="preserve">      石油价格改革对交通运输的补贴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</si>
  <si>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</si>
  <si>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</si>
  <si>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</si>
  <si>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石油价格改革补贴其他支出</t>
  </si>
  <si>
    <t xml:space="preserve">      车辆购置税支出</t>
  </si>
  <si>
    <t xml:space="preserve">        车辆购置税用于公路等基础设施建设支出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</si>
  <si>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</si>
  <si>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</si>
  <si>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</si>
  <si>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</si>
  <si>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十四、资源勘探电力信息等支出</t>
  </si>
  <si>
    <t xml:space="preserve">     工业和信息产业监管支出</t>
  </si>
  <si>
    <t xml:space="preserve">        无线电监管</t>
  </si>
  <si>
    <t xml:space="preserve">        工业和信息产业支持</t>
  </si>
  <si>
    <t xml:space="preserve">      安全生产监管</t>
  </si>
  <si>
    <t xml:space="preserve">        安全监管监察专项</t>
  </si>
  <si>
    <t xml:space="preserve">        其他安全生产监管支出</t>
  </si>
  <si>
    <t xml:space="preserve">      国有资产监管</t>
  </si>
  <si>
    <t xml:space="preserve">        其他国有资产监管支出</t>
  </si>
  <si>
    <t xml:space="preserve">      其他支持中小企业发展和管理支出</t>
  </si>
  <si>
    <t xml:space="preserve">      其他资源勘探电力信息等事务支出</t>
  </si>
  <si>
    <t xml:space="preserve">        其他资源勘探电力信息等事务支出</t>
  </si>
  <si>
    <t>十五、商业服务业等支出</t>
  </si>
  <si>
    <t xml:space="preserve">      商业流通事务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</si>
  <si>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</si>
  <si>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</si>
  <si>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</si>
  <si>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</si>
  <si>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</si>
  <si>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国土资源事务</t>
  </si>
  <si>
    <t xml:space="preserve">        国土资源规划及管理</t>
  </si>
  <si>
    <t xml:space="preserve">        土地资源利用与保护</t>
  </si>
  <si>
    <t xml:space="preserve">        国土整治</t>
  </si>
  <si>
    <t xml:space="preserve">        地质灾害防治</t>
  </si>
  <si>
    <t xml:space="preserve">        地质矿产资源利用与保护</t>
  </si>
  <si>
    <t xml:space="preserve">        矿产资源专项收入安排的支出</t>
  </si>
  <si>
    <t xml:space="preserve">        其他国土资源事务支出</t>
  </si>
  <si>
    <t xml:space="preserve">      气象事务</t>
  </si>
  <si>
    <t xml:space="preserve">        气象事业机构</t>
  </si>
  <si>
    <t xml:space="preserve">        气象技术研究应用</t>
  </si>
  <si>
    <t xml:space="preserve">        气象信息传输及管理</t>
  </si>
  <si>
    <t xml:space="preserve">        气象服务</t>
  </si>
  <si>
    <t xml:space="preserve">        气象装备保障维护</t>
  </si>
  <si>
    <t xml:space="preserve">        其他气象事务支出</t>
  </si>
  <si>
    <t xml:space="preserve">      其他国土海洋气象等支出</t>
  </si>
  <si>
    <t xml:space="preserve">      保障性安居工程支出</t>
  </si>
  <si>
    <t xml:space="preserve">        廉租住房</t>
  </si>
  <si>
    <t xml:space="preserve">        棚户区改造</t>
  </si>
  <si>
    <t xml:space="preserve">        农村危房改造</t>
  </si>
  <si>
    <t xml:space="preserve">        公共租赁住房</t>
  </si>
  <si>
    <t xml:space="preserve">        其他保障性安居工程支出</t>
  </si>
  <si>
    <t xml:space="preserve">      粮油事务</t>
  </si>
  <si>
    <t xml:space="preserve">        粮食风险基金</t>
  </si>
  <si>
    <t xml:space="preserve">        其他粮油事务支出</t>
  </si>
  <si>
    <t xml:space="preserve">      粮油储备</t>
  </si>
  <si>
    <t xml:space="preserve">        储备粮（油）库建设</t>
  </si>
  <si>
    <t xml:space="preserve">        国内外债务发行</t>
  </si>
  <si>
    <t xml:space="preserve">        地方政府债券付息</t>
  </si>
  <si>
    <t xml:space="preserve">        年初预留</t>
  </si>
  <si>
    <t xml:space="preserve">        其他支出</t>
  </si>
  <si>
    <t xml:space="preserve">        其他金融监管等事务支出(项)</t>
  </si>
  <si>
    <t>公共财政预算支出小计</t>
  </si>
  <si>
    <t>体制上解支出</t>
  </si>
  <si>
    <t>出口退税专项上解支出</t>
  </si>
  <si>
    <t>专项上解支出</t>
  </si>
  <si>
    <t>支出总计</t>
  </si>
  <si>
    <t>上年决算数</t>
  </si>
  <si>
    <t>2013年决算数比上年增减%</t>
  </si>
  <si>
    <t>十六、金融监管等事务支出</t>
  </si>
  <si>
    <t>十七、国土海洋气象等支出</t>
  </si>
  <si>
    <t>十八、住房保障支出</t>
  </si>
  <si>
    <t>十九、粮油物资储备支出</t>
  </si>
  <si>
    <t>二十、预备费</t>
  </si>
  <si>
    <t>二十一、国债还本付息支出</t>
  </si>
  <si>
    <t>二十二、其他支出</t>
  </si>
  <si>
    <t>二十三、转移性支出</t>
  </si>
  <si>
    <t>二十四、地方政府债券还本</t>
  </si>
  <si>
    <t>单位：万元</t>
  </si>
  <si>
    <t>本级当年收入</t>
  </si>
  <si>
    <t>上年结余</t>
  </si>
  <si>
    <t>　项　　　　目</t>
  </si>
  <si>
    <t>其中：上级追加</t>
  </si>
  <si>
    <t>结余</t>
  </si>
  <si>
    <t>合计</t>
  </si>
  <si>
    <t>上年本级结转</t>
  </si>
  <si>
    <t>上年省市结转</t>
  </si>
  <si>
    <t>上年省市结转支出</t>
  </si>
  <si>
    <t>当年省市追加</t>
  </si>
  <si>
    <t>本级</t>
  </si>
  <si>
    <t>省市</t>
  </si>
  <si>
    <t>一、散装水泥专项资金收入</t>
  </si>
  <si>
    <t>一、地方教育附加安排的支出</t>
  </si>
  <si>
    <t>二、新型墙体材料专项基金收入</t>
  </si>
  <si>
    <t>二、文化事业建设费安排的支出</t>
  </si>
  <si>
    <t>三、文化事业建设费收入</t>
  </si>
  <si>
    <t>三、社会保障和就业</t>
  </si>
  <si>
    <t>四、地方教育附加收入</t>
  </si>
  <si>
    <t>（一）大中型水库后期扶持基金支出</t>
  </si>
  <si>
    <t>五、新增建设用地有偿收入</t>
  </si>
  <si>
    <t>（二）小型水库移民扶助基金支出</t>
  </si>
  <si>
    <t>六、育林基金收入</t>
  </si>
  <si>
    <t>（三）残疾人就业保障金支出</t>
  </si>
  <si>
    <t>七、森林植被恢复费</t>
  </si>
  <si>
    <t>八、地方水利建设基金收入</t>
  </si>
  <si>
    <t>四、城乡社区事务</t>
  </si>
  <si>
    <t>八、残疾人就业保障金收入</t>
  </si>
  <si>
    <t>（一）政府住房基金支出</t>
  </si>
  <si>
    <t>九、政府住房基金收入</t>
  </si>
  <si>
    <t>（二）国有土地使用权出让金支出</t>
  </si>
  <si>
    <r>
      <t xml:space="preserve">             </t>
    </r>
    <r>
      <rPr>
        <sz val="10"/>
        <rFont val="宋体"/>
        <family val="0"/>
      </rPr>
      <t>计提廉租住房资金</t>
    </r>
  </si>
  <si>
    <r>
      <t xml:space="preserve">      1</t>
    </r>
    <r>
      <rPr>
        <sz val="10"/>
        <rFont val="宋体"/>
        <family val="0"/>
      </rPr>
      <t>、征地和拆迁补偿支出</t>
    </r>
  </si>
  <si>
    <t>十、城市公用事业附加收入</t>
  </si>
  <si>
    <r>
      <t xml:space="preserve">      2</t>
    </r>
    <r>
      <rPr>
        <sz val="10"/>
        <rFont val="宋体"/>
        <family val="0"/>
      </rPr>
      <t>、土地开发支出</t>
    </r>
  </si>
  <si>
    <t>十一、国有土地收益基金收入</t>
  </si>
  <si>
    <r>
      <t xml:space="preserve">      3</t>
    </r>
    <r>
      <rPr>
        <sz val="10"/>
        <rFont val="宋体"/>
        <family val="0"/>
      </rPr>
      <t>、城市建设支出</t>
    </r>
  </si>
  <si>
    <t>十二、农业土地开发资金收入</t>
  </si>
  <si>
    <r>
      <t xml:space="preserve">      4</t>
    </r>
    <r>
      <rPr>
        <sz val="10"/>
        <rFont val="宋体"/>
        <family val="0"/>
      </rPr>
      <t>、农村基础设施建设支出</t>
    </r>
  </si>
  <si>
    <t>十三、国有土地使用权出让收入</t>
  </si>
  <si>
    <r>
      <t xml:space="preserve">      5</t>
    </r>
    <r>
      <rPr>
        <sz val="10"/>
        <rFont val="宋体"/>
        <family val="0"/>
      </rPr>
      <t>、补助被征地农民支出</t>
    </r>
  </si>
  <si>
    <t xml:space="preserve">       土地出让价款收入</t>
  </si>
  <si>
    <r>
      <t xml:space="preserve">      6</t>
    </r>
    <r>
      <rPr>
        <sz val="10"/>
        <rFont val="宋体"/>
        <family val="0"/>
      </rPr>
      <t>、土地出让业务支出</t>
    </r>
  </si>
  <si>
    <t xml:space="preserve">       补缴的土地价款</t>
  </si>
  <si>
    <r>
      <t xml:space="preserve">      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廉租住房支出</t>
    </r>
  </si>
  <si>
    <t xml:space="preserve">       教育资金收入</t>
  </si>
  <si>
    <r>
      <t xml:space="preserve">      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教育资金安排的支出</t>
    </r>
  </si>
  <si>
    <t xml:space="preserve">       农田水利建设资金收入</t>
  </si>
  <si>
    <r>
      <t xml:space="preserve">      9</t>
    </r>
    <r>
      <rPr>
        <sz val="10"/>
        <rFont val="宋体"/>
        <family val="0"/>
      </rPr>
      <t>、支付破产或改制企业职工安置费</t>
    </r>
  </si>
  <si>
    <t xml:space="preserve">       缴纳新增用地使用费</t>
  </si>
  <si>
    <r>
      <t xml:space="preserve">      10</t>
    </r>
    <r>
      <rPr>
        <sz val="10"/>
        <rFont val="宋体"/>
        <family val="0"/>
      </rPr>
      <t>、农田水利建设资金安排的支出</t>
    </r>
  </si>
  <si>
    <t>十四、大中型水库移民后期扶持基金收入</t>
  </si>
  <si>
    <r>
      <t xml:space="preserve">      11</t>
    </r>
    <r>
      <rPr>
        <sz val="10"/>
        <rFont val="宋体"/>
        <family val="0"/>
      </rPr>
      <t>、其他土地使用权出让金支出</t>
    </r>
  </si>
  <si>
    <t>十五、大中型水库库区基金收入</t>
  </si>
  <si>
    <t>（三）城市公用事业附加安排的支出</t>
  </si>
  <si>
    <t>十六、彩票公益金收入</t>
  </si>
  <si>
    <t>（四）国有土地收益基金支出</t>
  </si>
  <si>
    <t>十七、城市基础设施配套费收入</t>
  </si>
  <si>
    <t>（五）农业土地开发资金支出</t>
  </si>
  <si>
    <t>十八、小型水库移民扶助基金金收入</t>
  </si>
  <si>
    <t>（六）新增建设用地有偿使用费支出</t>
  </si>
  <si>
    <t>十九、无线电频率占用费</t>
  </si>
  <si>
    <r>
      <t xml:space="preserve">             </t>
    </r>
    <r>
      <rPr>
        <sz val="10"/>
        <rFont val="宋体"/>
        <family val="0"/>
      </rPr>
      <t>基本农田建设和保护支出</t>
    </r>
  </si>
  <si>
    <t>（七）城市基础设施配套费安排的支出</t>
  </si>
  <si>
    <t>基金收入小计</t>
  </si>
  <si>
    <t>五、农林水事务</t>
  </si>
  <si>
    <r>
      <t xml:space="preserve"> </t>
    </r>
    <r>
      <rPr>
        <sz val="10"/>
        <rFont val="宋体"/>
        <family val="0"/>
      </rPr>
      <t>（一）育林基金支出</t>
    </r>
  </si>
  <si>
    <t>十九、补助收入</t>
  </si>
  <si>
    <t>（二）森林植被恢复费支出</t>
  </si>
  <si>
    <t>二十、上年结余</t>
  </si>
  <si>
    <t>（三）地方水利建设基金支出</t>
  </si>
  <si>
    <t>二十一、调入资金</t>
  </si>
  <si>
    <t>（三）大中型水库库区基金支出</t>
  </si>
  <si>
    <t>六、无线电频率占用费安排的支出</t>
  </si>
  <si>
    <t>六、散装水泥专项资金支出</t>
  </si>
  <si>
    <t>七、新型墙体材料专项基金支出</t>
  </si>
  <si>
    <t>收入总计</t>
  </si>
  <si>
    <t>八、其他支出</t>
  </si>
  <si>
    <t>支出总计</t>
  </si>
  <si>
    <t xml:space="preserve">      彩票支出</t>
  </si>
  <si>
    <t>收支对比</t>
  </si>
  <si>
    <t>制表：</t>
  </si>
  <si>
    <t>表三</t>
  </si>
  <si>
    <t>表二</t>
  </si>
  <si>
    <t>表一</t>
  </si>
  <si>
    <t>编制日期：2014年1月7日</t>
  </si>
  <si>
    <t>预算数</t>
  </si>
  <si>
    <t>累计收入数</t>
  </si>
  <si>
    <t>上年同期</t>
  </si>
  <si>
    <t>累计支出数</t>
  </si>
  <si>
    <t>　　其　　　　　中：</t>
  </si>
  <si>
    <t>省市追加</t>
  </si>
  <si>
    <t>占预算％</t>
  </si>
  <si>
    <t>一、税收收入</t>
  </si>
  <si>
    <t>一、一般公共服务</t>
  </si>
  <si>
    <r>
      <t>　　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、国税收入</t>
    </r>
  </si>
  <si>
    <t>二、国防</t>
  </si>
  <si>
    <t xml:space="preserve">      增值税</t>
  </si>
  <si>
    <t>三、公共安全</t>
  </si>
  <si>
    <t xml:space="preserve">      企业所得税</t>
  </si>
  <si>
    <t>四、教育</t>
  </si>
  <si>
    <t xml:space="preserve">      利息所得税</t>
  </si>
  <si>
    <t>其中：教育费附加支出</t>
  </si>
  <si>
    <r>
      <t>　　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、地税收入</t>
    </r>
  </si>
  <si>
    <t>五、科学技术</t>
  </si>
  <si>
    <t xml:space="preserve">     共享收入</t>
  </si>
  <si>
    <t>六、文化体育与传媒</t>
  </si>
  <si>
    <t xml:space="preserve">     市级固定</t>
  </si>
  <si>
    <t xml:space="preserve">    其中：文化</t>
  </si>
  <si>
    <t xml:space="preserve">       其中：烟叶税</t>
  </si>
  <si>
    <t xml:space="preserve">          文物</t>
  </si>
  <si>
    <t xml:space="preserve">            耕地占用税</t>
  </si>
  <si>
    <t>七、社会保障和就业</t>
  </si>
  <si>
    <t xml:space="preserve">            契税</t>
  </si>
  <si>
    <t>八、医疗卫生</t>
  </si>
  <si>
    <t>二、非税收入</t>
  </si>
  <si>
    <t>九、节能环保</t>
  </si>
  <si>
    <t xml:space="preserve">   1、专项收入</t>
  </si>
  <si>
    <t xml:space="preserve">    其中：排污费支出</t>
  </si>
  <si>
    <r>
      <t xml:space="preserve">          </t>
    </r>
    <r>
      <rPr>
        <sz val="10"/>
        <rFont val="宋体"/>
        <family val="0"/>
      </rPr>
      <t>排污费收入</t>
    </r>
  </si>
  <si>
    <t>十、城乡社区事务</t>
  </si>
  <si>
    <r>
      <t>　　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教育费附加收入</t>
    </r>
  </si>
  <si>
    <t>十一、农林水事务</t>
  </si>
  <si>
    <t xml:space="preserve">    水资源费收入</t>
  </si>
  <si>
    <t>十二、交通运输</t>
  </si>
  <si>
    <t xml:space="preserve">    广告收入</t>
  </si>
  <si>
    <t>十三、资源勘探电力信息等事务</t>
  </si>
  <si>
    <t xml:space="preserve">    价格调节基金收入</t>
  </si>
  <si>
    <t>十四、商业服务业等事务</t>
  </si>
  <si>
    <t xml:space="preserve">    其他专项收入</t>
  </si>
  <si>
    <t>十五、金融监管等事务支出</t>
  </si>
  <si>
    <t xml:space="preserve">   2、行政性收费收入</t>
  </si>
  <si>
    <t>十六、国土资源气象等事务</t>
  </si>
  <si>
    <t xml:space="preserve">    其中：社会抚养费</t>
  </si>
  <si>
    <t>十七、住房保障支出</t>
  </si>
  <si>
    <t xml:space="preserve">         堤围费收入</t>
  </si>
  <si>
    <t>十八、粮油物资管理事务</t>
  </si>
  <si>
    <t xml:space="preserve">   3、罚没收入</t>
  </si>
  <si>
    <t>十九、债务付息支出</t>
  </si>
  <si>
    <t xml:space="preserve">    其中：公安罚没收入</t>
  </si>
  <si>
    <t>二十、其他支出</t>
  </si>
  <si>
    <r>
      <t xml:space="preserve">       4</t>
    </r>
    <r>
      <rPr>
        <sz val="10"/>
        <rFont val="宋体"/>
        <family val="0"/>
      </rPr>
      <t>、国有资源有偿使用收入</t>
    </r>
  </si>
  <si>
    <t>二十一、预备费</t>
  </si>
  <si>
    <r>
      <t xml:space="preserve">          </t>
    </r>
    <r>
      <rPr>
        <sz val="10"/>
        <rFont val="宋体"/>
        <family val="0"/>
      </rPr>
      <t>其中：国库存款利息</t>
    </r>
  </si>
  <si>
    <t xml:space="preserve">   5、国有资本经营收入</t>
  </si>
  <si>
    <t xml:space="preserve">   6、其他收入</t>
  </si>
  <si>
    <t>公共财政预算收入合计</t>
  </si>
  <si>
    <t>公共财政预算支出合计</t>
  </si>
  <si>
    <t>三、转移性收入</t>
  </si>
  <si>
    <t xml:space="preserve">   1、返还性收入</t>
  </si>
  <si>
    <r>
      <t>二十二、债务还本</t>
    </r>
    <r>
      <rPr>
        <sz val="10"/>
        <rFont val="Times New Roman"/>
        <family val="1"/>
      </rPr>
      <t xml:space="preserve"> </t>
    </r>
  </si>
  <si>
    <t xml:space="preserve">   2、一般性转移支付收入</t>
  </si>
  <si>
    <t>二十三、出口退税上解</t>
  </si>
  <si>
    <t xml:space="preserve">   3、专项转移支付收入</t>
  </si>
  <si>
    <t>二十四、专项上解</t>
  </si>
  <si>
    <t>四、调入资金</t>
  </si>
  <si>
    <t>二十五、增设预算周转金</t>
  </si>
  <si>
    <t>五、上年结余</t>
  </si>
  <si>
    <t>六、债券转贷收入</t>
  </si>
  <si>
    <t>　　收入总计</t>
  </si>
  <si>
    <t>市人代会通过日期：2014年2月27日</t>
  </si>
  <si>
    <t>目  录</t>
  </si>
  <si>
    <t>附件一：</t>
  </si>
  <si>
    <t>乐昌市2013年</t>
  </si>
  <si>
    <t>财政预算收支执行情况表</t>
  </si>
  <si>
    <t>市财政局编制日期：2014年01月07日</t>
  </si>
  <si>
    <t xml:space="preserve">            表一 2013年乐昌市财政预算收支执行情况表</t>
  </si>
  <si>
    <t>2013年乐昌市公共财政预算支出明细表</t>
  </si>
  <si>
    <t xml:space="preserve">            表二 2013年乐昌市公共财政预算支出明细表</t>
  </si>
  <si>
    <t>2013年乐昌市政府性基金预算收支决算表</t>
  </si>
  <si>
    <t xml:space="preserve">            表三 2013年乐昌市政府性基金预算收支决算表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</si>
</sst>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);\(#,##0\)"/>
    <numFmt numFmtId="186" formatCode="0.00_);\(0.00\)"/>
    <numFmt numFmtId="187" formatCode="0.00_ "/>
    <numFmt numFmtId="188" formatCode="#,##0_ "/>
    <numFmt numFmtId="189" formatCode="0.00;[Red]0.00"/>
    <numFmt numFmtId="190" formatCode="#,##0;[Red]#,##0"/>
    <numFmt numFmtId="191" formatCode="0_ "/>
    <numFmt numFmtId="192" formatCode="0.0_ "/>
    <numFmt numFmtId="193" formatCode="0.00_);[Red]\(0.00\)"/>
    <numFmt numFmtId="194" formatCode="#,##0.0_ "/>
  </numFmts>
  <fonts count="21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2"/>
      <name val="黑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b/>
      <sz val="38"/>
      <color indexed="8"/>
      <name val="宋体"/>
      <family val="0"/>
    </font>
    <font>
      <b/>
      <sz val="36"/>
      <name val="宋体"/>
      <family val="0"/>
    </font>
    <font>
      <b/>
      <sz val="36"/>
      <name val="Arial"/>
      <family val="2"/>
    </font>
    <font>
      <sz val="22"/>
      <color indexed="8"/>
      <name val="宋体"/>
      <family val="0"/>
    </font>
    <font>
      <sz val="29"/>
      <color indexed="8"/>
      <name val="宋体"/>
      <family val="0"/>
    </font>
    <font>
      <b/>
      <sz val="28"/>
      <name val="黑体"/>
      <family val="0"/>
    </font>
    <font>
      <sz val="20"/>
      <name val="仿宋_GB2312"/>
      <family val="3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0" fillId="0" borderId="0" xfId="0" applyFill="1" applyAlignment="1">
      <alignment horizontal="centerContinuous"/>
    </xf>
    <xf numFmtId="184" fontId="0" fillId="0" borderId="0" xfId="0" applyNumberFormat="1" applyFill="1" applyAlignment="1">
      <alignment horizontal="centerContinuous"/>
    </xf>
    <xf numFmtId="0" fontId="0" fillId="0" borderId="0" xfId="0" applyAlignment="1">
      <alignment horizontal="centerContinuous"/>
    </xf>
    <xf numFmtId="185" fontId="0" fillId="0" borderId="0" xfId="0" applyNumberFormat="1" applyFill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0" fontId="3" fillId="0" borderId="0" xfId="0" applyFont="1" applyAlignment="1" applyProtection="1">
      <alignment/>
      <protection locked="0"/>
    </xf>
    <xf numFmtId="185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188" fontId="3" fillId="0" borderId="4" xfId="0" applyNumberFormat="1" applyFont="1" applyFill="1" applyBorder="1" applyAlignment="1">
      <alignment vertical="center"/>
    </xf>
    <xf numFmtId="184" fontId="3" fillId="0" borderId="4" xfId="0" applyNumberFormat="1" applyFont="1" applyFill="1" applyBorder="1" applyAlignment="1">
      <alignment vertical="center"/>
    </xf>
    <xf numFmtId="191" fontId="3" fillId="0" borderId="4" xfId="0" applyNumberFormat="1" applyFont="1" applyFill="1" applyBorder="1" applyAlignment="1" applyProtection="1">
      <alignment horizontal="left" vertical="center"/>
      <protection locked="0"/>
    </xf>
    <xf numFmtId="3" fontId="3" fillId="0" borderId="4" xfId="0" applyNumberFormat="1" applyFont="1" applyFill="1" applyBorder="1" applyAlignment="1" applyProtection="1">
      <alignment horizontal="right" vertical="center"/>
      <protection/>
    </xf>
    <xf numFmtId="192" fontId="3" fillId="0" borderId="4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8" fillId="0" borderId="4" xfId="0" applyFont="1" applyFill="1" applyBorder="1" applyAlignment="1">
      <alignment vertical="center"/>
    </xf>
    <xf numFmtId="188" fontId="3" fillId="0" borderId="4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horizontal="right" vertical="center"/>
      <protection/>
    </xf>
    <xf numFmtId="3" fontId="3" fillId="0" borderId="6" xfId="0" applyNumberFormat="1" applyFont="1" applyFill="1" applyBorder="1" applyAlignment="1" applyProtection="1">
      <alignment horizontal="right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4" xfId="0" applyFont="1" applyFill="1" applyBorder="1" applyAlignment="1">
      <alignment vertical="center"/>
    </xf>
    <xf numFmtId="188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indent="2"/>
    </xf>
    <xf numFmtId="0" fontId="8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Alignment="1">
      <alignment/>
    </xf>
    <xf numFmtId="0" fontId="7" fillId="0" borderId="0" xfId="0" applyFont="1" applyAlignment="1">
      <alignment/>
    </xf>
    <xf numFmtId="31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88" fontId="3" fillId="0" borderId="4" xfId="0" applyNumberFormat="1" applyFont="1" applyBorder="1" applyAlignment="1">
      <alignment horizontal="right" vertical="center" wrapText="1"/>
    </xf>
    <xf numFmtId="188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93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11" fillId="0" borderId="0" xfId="0" applyFont="1" applyAlignment="1">
      <alignment/>
    </xf>
    <xf numFmtId="188" fontId="3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/>
    </xf>
    <xf numFmtId="188" fontId="3" fillId="0" borderId="4" xfId="0" applyNumberFormat="1" applyFont="1" applyFill="1" applyBorder="1" applyAlignment="1">
      <alignment/>
    </xf>
    <xf numFmtId="184" fontId="3" fillId="0" borderId="4" xfId="0" applyNumberFormat="1" applyFont="1" applyFill="1" applyBorder="1" applyAlignment="1">
      <alignment/>
    </xf>
    <xf numFmtId="184" fontId="3" fillId="0" borderId="4" xfId="0" applyNumberFormat="1" applyFont="1" applyFill="1" applyBorder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188" fontId="3" fillId="0" borderId="4" xfId="0" applyNumberFormat="1" applyFont="1" applyFill="1" applyBorder="1" applyAlignment="1" applyProtection="1">
      <alignment vertical="center"/>
      <protection locked="0"/>
    </xf>
    <xf numFmtId="188" fontId="3" fillId="0" borderId="4" xfId="0" applyNumberFormat="1" applyFont="1" applyFill="1" applyBorder="1" applyAlignment="1">
      <alignment vertical="center" wrapText="1"/>
    </xf>
    <xf numFmtId="188" fontId="3" fillId="0" borderId="4" xfId="0" applyNumberFormat="1" applyFont="1" applyFill="1" applyBorder="1" applyAlignment="1" applyProtection="1">
      <alignment/>
      <protection locked="0"/>
    </xf>
    <xf numFmtId="189" fontId="3" fillId="0" borderId="4" xfId="0" applyNumberFormat="1" applyFont="1" applyFill="1" applyBorder="1" applyAlignment="1" applyProtection="1">
      <alignment/>
      <protection locked="0"/>
    </xf>
    <xf numFmtId="188" fontId="3" fillId="0" borderId="4" xfId="0" applyNumberFormat="1" applyFont="1" applyFill="1" applyBorder="1" applyAlignment="1" applyProtection="1">
      <alignment vertical="center"/>
      <protection/>
    </xf>
    <xf numFmtId="185" fontId="3" fillId="0" borderId="8" xfId="0" applyNumberFormat="1" applyFont="1" applyFill="1" applyBorder="1" applyAlignment="1">
      <alignment wrapText="1"/>
    </xf>
    <xf numFmtId="187" fontId="3" fillId="0" borderId="4" xfId="0" applyNumberFormat="1" applyFont="1" applyFill="1" applyBorder="1" applyAlignment="1" applyProtection="1">
      <alignment/>
      <protection locked="0"/>
    </xf>
    <xf numFmtId="188" fontId="3" fillId="0" borderId="4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>
      <alignment/>
    </xf>
    <xf numFmtId="185" fontId="3" fillId="0" borderId="4" xfId="0" applyNumberFormat="1" applyFont="1" applyFill="1" applyBorder="1" applyAlignment="1" applyProtection="1">
      <alignment/>
      <protection locked="0"/>
    </xf>
    <xf numFmtId="188" fontId="12" fillId="0" borderId="4" xfId="0" applyNumberFormat="1" applyFont="1" applyFill="1" applyBorder="1" applyAlignment="1" applyProtection="1">
      <alignment vertical="center"/>
      <protection/>
    </xf>
    <xf numFmtId="190" fontId="3" fillId="0" borderId="4" xfId="0" applyNumberFormat="1" applyFont="1" applyFill="1" applyBorder="1" applyAlignment="1" applyProtection="1">
      <alignment/>
      <protection locked="0"/>
    </xf>
    <xf numFmtId="188" fontId="10" fillId="0" borderId="4" xfId="0" applyNumberFormat="1" applyFont="1" applyFill="1" applyBorder="1" applyAlignment="1" applyProtection="1">
      <alignment/>
      <protection locked="0"/>
    </xf>
    <xf numFmtId="0" fontId="10" fillId="0" borderId="4" xfId="0" applyFont="1" applyFill="1" applyBorder="1" applyAlignment="1">
      <alignment/>
    </xf>
    <xf numFmtId="0" fontId="3" fillId="0" borderId="4" xfId="0" applyNumberFormat="1" applyFont="1" applyFill="1" applyBorder="1" applyAlignment="1" applyProtection="1">
      <alignment horizontal="left" vertical="center"/>
      <protection locked="0"/>
    </xf>
    <xf numFmtId="190" fontId="3" fillId="0" borderId="4" xfId="0" applyNumberFormat="1" applyFont="1" applyFill="1" applyBorder="1" applyAlignment="1" applyProtection="1">
      <alignment horizontal="right"/>
      <protection/>
    </xf>
    <xf numFmtId="0" fontId="8" fillId="0" borderId="4" xfId="0" applyFont="1" applyFill="1" applyBorder="1" applyAlignment="1">
      <alignment horizontal="center"/>
    </xf>
    <xf numFmtId="188" fontId="8" fillId="0" borderId="4" xfId="0" applyNumberFormat="1" applyFont="1" applyFill="1" applyBorder="1" applyAlignment="1">
      <alignment/>
    </xf>
    <xf numFmtId="184" fontId="8" fillId="0" borderId="4" xfId="0" applyNumberFormat="1" applyFont="1" applyFill="1" applyBorder="1" applyAlignment="1">
      <alignment/>
    </xf>
    <xf numFmtId="188" fontId="8" fillId="0" borderId="4" xfId="0" applyNumberFormat="1" applyFont="1" applyFill="1" applyBorder="1" applyAlignment="1" applyProtection="1">
      <alignment vertical="center"/>
      <protection locked="0"/>
    </xf>
    <xf numFmtId="188" fontId="8" fillId="0" borderId="4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Alignment="1" applyProtection="1">
      <alignment vertical="center"/>
      <protection/>
    </xf>
    <xf numFmtId="190" fontId="8" fillId="0" borderId="4" xfId="0" applyNumberFormat="1" applyFont="1" applyFill="1" applyBorder="1" applyAlignment="1" applyProtection="1">
      <alignment/>
      <protection/>
    </xf>
    <xf numFmtId="185" fontId="8" fillId="0" borderId="4" xfId="0" applyNumberFormat="1" applyFont="1" applyFill="1" applyBorder="1" applyAlignment="1" applyProtection="1">
      <alignment/>
      <protection/>
    </xf>
    <xf numFmtId="189" fontId="8" fillId="0" borderId="4" xfId="0" applyNumberFormat="1" applyFont="1" applyFill="1" applyBorder="1" applyAlignment="1" applyProtection="1">
      <alignment/>
      <protection locked="0"/>
    </xf>
    <xf numFmtId="187" fontId="8" fillId="0" borderId="4" xfId="0" applyNumberFormat="1" applyFont="1" applyFill="1" applyBorder="1" applyAlignment="1" applyProtection="1">
      <alignment/>
      <protection locked="0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/>
    </xf>
    <xf numFmtId="190" fontId="3" fillId="0" borderId="4" xfId="0" applyNumberFormat="1" applyFont="1" applyFill="1" applyBorder="1" applyAlignment="1" applyProtection="1">
      <alignment/>
      <protection/>
    </xf>
    <xf numFmtId="185" fontId="3" fillId="0" borderId="4" xfId="0" applyNumberFormat="1" applyFont="1" applyFill="1" applyBorder="1" applyAlignment="1" applyProtection="1">
      <alignment/>
      <protection/>
    </xf>
    <xf numFmtId="188" fontId="3" fillId="0" borderId="4" xfId="0" applyNumberFormat="1" applyFont="1" applyFill="1" applyBorder="1" applyAlignment="1" applyProtection="1">
      <alignment/>
      <protection/>
    </xf>
    <xf numFmtId="0" fontId="3" fillId="0" borderId="4" xfId="0" applyFont="1" applyFill="1" applyBorder="1" applyAlignment="1">
      <alignment horizontal="center"/>
    </xf>
    <xf numFmtId="190" fontId="3" fillId="0" borderId="4" xfId="0" applyNumberFormat="1" applyFont="1" applyFill="1" applyBorder="1" applyAlignment="1">
      <alignment/>
    </xf>
    <xf numFmtId="185" fontId="3" fillId="0" borderId="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90" fontId="3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90" fontId="10" fillId="0" borderId="0" xfId="0" applyNumberFormat="1" applyFont="1" applyFill="1" applyAlignment="1">
      <alignment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86" fontId="3" fillId="0" borderId="5" xfId="0" applyNumberFormat="1" applyFont="1" applyFill="1" applyBorder="1" applyAlignment="1">
      <alignment horizontal="center" vertical="center" wrapText="1"/>
    </xf>
    <xf numFmtId="186" fontId="3" fillId="0" borderId="9" xfId="0" applyNumberFormat="1" applyFont="1" applyFill="1" applyBorder="1" applyAlignment="1">
      <alignment horizontal="center" vertical="center" wrapText="1"/>
    </xf>
    <xf numFmtId="186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84" fontId="3" fillId="0" borderId="5" xfId="0" applyNumberFormat="1" applyFont="1" applyFill="1" applyBorder="1" applyAlignment="1">
      <alignment horizontal="center" vertical="center"/>
    </xf>
    <xf numFmtId="184" fontId="3" fillId="0" borderId="9" xfId="0" applyNumberFormat="1" applyFont="1" applyFill="1" applyBorder="1" applyAlignment="1">
      <alignment horizontal="center" vertical="center"/>
    </xf>
    <xf numFmtId="184" fontId="3" fillId="0" borderId="6" xfId="0" applyNumberFormat="1" applyFont="1" applyFill="1" applyBorder="1" applyAlignment="1">
      <alignment horizontal="center" vertical="center"/>
    </xf>
    <xf numFmtId="185" fontId="3" fillId="0" borderId="5" xfId="0" applyNumberFormat="1" applyFont="1" applyFill="1" applyBorder="1" applyAlignment="1">
      <alignment horizontal="center" vertical="center" wrapText="1"/>
    </xf>
    <xf numFmtId="185" fontId="3" fillId="0" borderId="9" xfId="0" applyNumberFormat="1" applyFont="1" applyFill="1" applyBorder="1" applyAlignment="1">
      <alignment horizontal="center" vertical="center" wrapText="1"/>
    </xf>
    <xf numFmtId="185" fontId="3" fillId="0" borderId="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7" fontId="3" fillId="0" borderId="4" xfId="0" applyNumberFormat="1" applyFont="1" applyFill="1" applyBorder="1" applyAlignment="1">
      <alignment horizontal="center" vertical="center" wrapText="1"/>
    </xf>
    <xf numFmtId="187" fontId="3" fillId="0" borderId="5" xfId="0" applyNumberFormat="1" applyFont="1" applyFill="1" applyBorder="1" applyAlignment="1">
      <alignment horizontal="center" vertical="center" wrapText="1"/>
    </xf>
    <xf numFmtId="187" fontId="3" fillId="0" borderId="9" xfId="0" applyNumberFormat="1" applyFont="1" applyFill="1" applyBorder="1" applyAlignment="1">
      <alignment horizontal="center" vertical="center" wrapText="1"/>
    </xf>
    <xf numFmtId="187" fontId="3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showGridLines="0" showZeros="0" workbookViewId="0" topLeftCell="A1">
      <selection activeCell="G14" sqref="G14"/>
    </sheetView>
  </sheetViews>
  <sheetFormatPr defaultColWidth="9.00390625" defaultRowHeight="14.25" customHeight="1"/>
  <cols>
    <col min="1" max="16384" width="9.00390625" style="41" customWidth="1"/>
  </cols>
  <sheetData>
    <row r="1" spans="1:18" ht="12.75">
      <c r="A1" s="140" t="s">
        <v>675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12.7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18" ht="12.7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18" ht="12.7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1:18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</row>
    <row r="6" spans="1:18" ht="12.7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</row>
    <row r="7" spans="1:18" ht="12.7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</row>
    <row r="8" spans="1:20" ht="48.75" customHeight="1">
      <c r="A8" s="142" t="s">
        <v>676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3"/>
      <c r="O8" s="143"/>
      <c r="P8" s="143"/>
      <c r="Q8" s="143"/>
      <c r="R8" s="143"/>
      <c r="S8" s="143"/>
      <c r="T8" s="143"/>
    </row>
    <row r="9" spans="1:18" ht="64.5" customHeight="1">
      <c r="A9" s="142" t="s">
        <v>677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4"/>
      <c r="O9" s="144"/>
      <c r="P9" s="144"/>
      <c r="Q9" s="144"/>
      <c r="R9" s="144"/>
    </row>
    <row r="10" spans="1:18" ht="47.25">
      <c r="A10" s="145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1"/>
      <c r="O10" s="141"/>
      <c r="P10" s="141"/>
      <c r="Q10" s="141"/>
      <c r="R10" s="141"/>
    </row>
    <row r="11" spans="1:18" ht="12.7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</row>
    <row r="12" spans="1:18" ht="12.7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</row>
    <row r="13" spans="1:18" ht="12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</row>
    <row r="14" spans="1:18" ht="12.7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</row>
    <row r="15" spans="1:18" ht="36.75" customHeight="1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</row>
    <row r="16" spans="1:20" ht="36.75" customHeight="1">
      <c r="A16" s="148" t="s">
        <v>678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9"/>
      <c r="O16" s="149"/>
      <c r="P16" s="149"/>
      <c r="Q16" s="149"/>
      <c r="R16" s="149"/>
      <c r="S16" s="149"/>
      <c r="T16" s="149"/>
    </row>
    <row r="17" spans="1:18" ht="28.5" customHeight="1">
      <c r="A17" s="148" t="s">
        <v>673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7"/>
      <c r="O17" s="147"/>
      <c r="P17" s="147"/>
      <c r="Q17" s="147"/>
      <c r="R17" s="147"/>
    </row>
    <row r="18" spans="1:18" ht="28.5" customHeight="1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</row>
    <row r="19" spans="1:18" ht="28.5" customHeight="1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</row>
  </sheetData>
  <mergeCells count="5">
    <mergeCell ref="A17:M17"/>
    <mergeCell ref="A8:M8"/>
    <mergeCell ref="A9:M9"/>
    <mergeCell ref="A10:M10"/>
    <mergeCell ref="A16:M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showGridLines="0" workbookViewId="0" topLeftCell="A1">
      <selection activeCell="A14" sqref="A14"/>
    </sheetView>
  </sheetViews>
  <sheetFormatPr defaultColWidth="9.00390625" defaultRowHeight="14.25"/>
  <cols>
    <col min="1" max="1" width="117.375" style="151" customWidth="1"/>
    <col min="2" max="16384" width="9.00390625" style="151" customWidth="1"/>
  </cols>
  <sheetData>
    <row r="1" ht="67.5" customHeight="1">
      <c r="A1" s="150" t="s">
        <v>674</v>
      </c>
    </row>
    <row r="2" ht="46.5" customHeight="1">
      <c r="A2" s="152" t="s">
        <v>679</v>
      </c>
    </row>
    <row r="3" ht="46.5" customHeight="1">
      <c r="A3" s="152" t="s">
        <v>681</v>
      </c>
    </row>
    <row r="4" ht="46.5" customHeight="1">
      <c r="A4" s="152" t="s">
        <v>683</v>
      </c>
    </row>
    <row r="5" ht="46.5" customHeight="1">
      <c r="A5" s="152"/>
    </row>
    <row r="6" ht="46.5" customHeight="1">
      <c r="A6" s="152"/>
    </row>
    <row r="7" ht="46.5" customHeight="1">
      <c r="A7" s="152"/>
    </row>
    <row r="8" ht="46.5" customHeight="1">
      <c r="A8" s="152"/>
    </row>
    <row r="9" ht="46.5" customHeight="1">
      <c r="A9" s="152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showGridLines="0" showZero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2" sqref="A42"/>
    </sheetView>
  </sheetViews>
  <sheetFormatPr defaultColWidth="9.00390625" defaultRowHeight="14.25"/>
  <cols>
    <col min="1" max="1" width="20.875" style="0" customWidth="1"/>
    <col min="2" max="2" width="8.375" style="1" customWidth="1"/>
    <col min="3" max="3" width="9.875" style="1" customWidth="1"/>
    <col min="4" max="4" width="8.50390625" style="1" customWidth="1"/>
    <col min="5" max="5" width="8.375" style="1" customWidth="1"/>
    <col min="6" max="6" width="8.125" style="1" customWidth="1"/>
    <col min="7" max="7" width="23.875" style="0" customWidth="1"/>
    <col min="8" max="8" width="9.375" style="0" customWidth="1"/>
    <col min="9" max="9" width="8.875" style="1" customWidth="1"/>
    <col min="10" max="12" width="9.00390625" style="1" hidden="1" customWidth="1"/>
    <col min="13" max="13" width="7.875" style="1" customWidth="1"/>
    <col min="14" max="14" width="7.75390625" style="1" customWidth="1"/>
    <col min="15" max="15" width="9.00390625" style="1" customWidth="1"/>
    <col min="16" max="16" width="8.375" style="0" customWidth="1"/>
  </cols>
  <sheetData>
    <row r="1" spans="1:16" ht="22.5">
      <c r="A1" s="3" t="s">
        <v>0</v>
      </c>
      <c r="B1" s="4"/>
      <c r="C1" s="4"/>
      <c r="D1" s="5"/>
      <c r="E1" s="4"/>
      <c r="F1" s="5"/>
      <c r="G1" s="6"/>
      <c r="H1" s="4"/>
      <c r="I1" s="7"/>
      <c r="J1" s="4"/>
      <c r="K1" s="4"/>
      <c r="L1" s="4"/>
      <c r="M1" s="4"/>
      <c r="N1" s="4"/>
      <c r="O1" s="4"/>
      <c r="P1" s="6"/>
    </row>
    <row r="2" spans="1:15" s="8" customFormat="1" ht="12">
      <c r="A2" s="8" t="s">
        <v>597</v>
      </c>
      <c r="B2" s="9"/>
      <c r="C2" s="9"/>
      <c r="D2" s="10"/>
      <c r="E2" s="9"/>
      <c r="F2" s="10"/>
      <c r="G2" s="11" t="s">
        <v>598</v>
      </c>
      <c r="H2" s="9"/>
      <c r="I2" s="12"/>
      <c r="J2" s="9"/>
      <c r="K2" s="9"/>
      <c r="L2" s="9"/>
      <c r="M2" s="9"/>
      <c r="N2" s="9"/>
      <c r="O2" s="9" t="s">
        <v>1</v>
      </c>
    </row>
    <row r="3" spans="1:16" s="8" customFormat="1" ht="12">
      <c r="A3" s="106" t="s">
        <v>2</v>
      </c>
      <c r="B3" s="109" t="s">
        <v>599</v>
      </c>
      <c r="C3" s="112" t="s">
        <v>600</v>
      </c>
      <c r="D3" s="115" t="s">
        <v>3</v>
      </c>
      <c r="E3" s="112" t="s">
        <v>601</v>
      </c>
      <c r="F3" s="115" t="s">
        <v>4</v>
      </c>
      <c r="G3" s="106" t="s">
        <v>2</v>
      </c>
      <c r="H3" s="112" t="s">
        <v>599</v>
      </c>
      <c r="I3" s="118" t="s">
        <v>602</v>
      </c>
      <c r="J3" s="13" t="s">
        <v>603</v>
      </c>
      <c r="K3" s="14"/>
      <c r="L3" s="14"/>
      <c r="M3" s="121" t="s">
        <v>604</v>
      </c>
      <c r="N3" s="124" t="s">
        <v>605</v>
      </c>
      <c r="O3" s="125" t="s">
        <v>6</v>
      </c>
      <c r="P3" s="106" t="s">
        <v>4</v>
      </c>
    </row>
    <row r="4" spans="1:16" s="8" customFormat="1" ht="12">
      <c r="A4" s="107"/>
      <c r="B4" s="110"/>
      <c r="C4" s="113"/>
      <c r="D4" s="116"/>
      <c r="E4" s="113"/>
      <c r="F4" s="116"/>
      <c r="G4" s="107"/>
      <c r="H4" s="113"/>
      <c r="I4" s="119"/>
      <c r="J4" s="13" t="s">
        <v>7</v>
      </c>
      <c r="K4" s="14"/>
      <c r="L4" s="15"/>
      <c r="M4" s="122"/>
      <c r="N4" s="124"/>
      <c r="O4" s="126"/>
      <c r="P4" s="107"/>
    </row>
    <row r="5" spans="1:16" s="8" customFormat="1" ht="0.75" customHeight="1">
      <c r="A5" s="108"/>
      <c r="B5" s="111"/>
      <c r="C5" s="114"/>
      <c r="D5" s="117"/>
      <c r="E5" s="114"/>
      <c r="F5" s="117"/>
      <c r="G5" s="108"/>
      <c r="H5" s="114"/>
      <c r="I5" s="120"/>
      <c r="J5" s="16" t="s">
        <v>8</v>
      </c>
      <c r="K5" s="60" t="s">
        <v>9</v>
      </c>
      <c r="L5" s="16" t="s">
        <v>3</v>
      </c>
      <c r="M5" s="123"/>
      <c r="N5" s="124"/>
      <c r="O5" s="127"/>
      <c r="P5" s="108"/>
    </row>
    <row r="6" spans="1:16" s="8" customFormat="1" ht="12.75" customHeight="1">
      <c r="A6" s="61" t="s">
        <v>606</v>
      </c>
      <c r="B6" s="62">
        <f>B7+B11</f>
        <v>35384</v>
      </c>
      <c r="C6" s="62">
        <f>C7+C11</f>
        <v>34800</v>
      </c>
      <c r="D6" s="63">
        <f aca="true" t="shared" si="0" ref="D6:D32">IF(B6=0,0,C6/B6*100)</f>
        <v>98.3495365136785</v>
      </c>
      <c r="E6" s="62">
        <f>E7+E11</f>
        <v>30473</v>
      </c>
      <c r="F6" s="64">
        <f aca="true" t="shared" si="1" ref="F6:F32">IF(E6=0,0,(C6-E6)/E6*100)</f>
        <v>14.199455255472056</v>
      </c>
      <c r="G6" s="65" t="s">
        <v>607</v>
      </c>
      <c r="H6" s="66">
        <v>16666</v>
      </c>
      <c r="I6" s="67">
        <v>30827</v>
      </c>
      <c r="J6" s="68">
        <f aca="true" t="shared" si="2" ref="J6:J29">I6-M6</f>
        <v>28420</v>
      </c>
      <c r="K6" s="68">
        <v>6729</v>
      </c>
      <c r="L6" s="69">
        <f aca="true" t="shared" si="3" ref="L6:L30">IF(H6=0,0,(J6-K6)/H6*100)</f>
        <v>130.15120604824193</v>
      </c>
      <c r="M6" s="70">
        <v>2407</v>
      </c>
      <c r="N6" s="69">
        <f aca="true" t="shared" si="4" ref="N6:N41">IF(H6+M6=0,0,I6/(H6+M6)*100)</f>
        <v>161.62638284485922</v>
      </c>
      <c r="O6" s="71">
        <v>23703</v>
      </c>
      <c r="P6" s="72">
        <f aca="true" t="shared" si="5" ref="P6:P30">IF(O6=0,0,(I6-O6)/O6*100)</f>
        <v>30.055267265746956</v>
      </c>
    </row>
    <row r="7" spans="1:16" s="8" customFormat="1" ht="12.75" customHeight="1">
      <c r="A7" s="61" t="s">
        <v>608</v>
      </c>
      <c r="B7" s="70">
        <f>SUM(B8:B10)</f>
        <v>8970</v>
      </c>
      <c r="C7" s="73">
        <f>SUM(C8:C10)</f>
        <v>8771</v>
      </c>
      <c r="D7" s="63">
        <f t="shared" si="0"/>
        <v>97.78149386845038</v>
      </c>
      <c r="E7" s="73">
        <f>SUM(E8:E10)</f>
        <v>7228</v>
      </c>
      <c r="F7" s="64">
        <f t="shared" si="1"/>
        <v>21.3475373547316</v>
      </c>
      <c r="G7" s="65" t="s">
        <v>609</v>
      </c>
      <c r="H7" s="66">
        <v>443</v>
      </c>
      <c r="I7" s="67">
        <v>544</v>
      </c>
      <c r="J7" s="68">
        <f t="shared" si="2"/>
        <v>544</v>
      </c>
      <c r="K7" s="68">
        <v>329</v>
      </c>
      <c r="L7" s="69">
        <f t="shared" si="3"/>
        <v>48.53273137697517</v>
      </c>
      <c r="M7" s="74"/>
      <c r="N7" s="69">
        <f t="shared" si="4"/>
        <v>122.79909706546275</v>
      </c>
      <c r="O7" s="71">
        <v>415</v>
      </c>
      <c r="P7" s="72">
        <f t="shared" si="5"/>
        <v>31.08433734939759</v>
      </c>
    </row>
    <row r="8" spans="1:16" s="8" customFormat="1" ht="12.75" customHeight="1">
      <c r="A8" s="61" t="s">
        <v>610</v>
      </c>
      <c r="B8" s="70">
        <v>8020</v>
      </c>
      <c r="C8" s="73">
        <v>6754</v>
      </c>
      <c r="D8" s="63">
        <f t="shared" si="0"/>
        <v>84.214463840399</v>
      </c>
      <c r="E8" s="73">
        <v>6421</v>
      </c>
      <c r="F8" s="64">
        <f t="shared" si="1"/>
        <v>5.186108082853138</v>
      </c>
      <c r="G8" s="65" t="s">
        <v>611</v>
      </c>
      <c r="H8" s="66">
        <v>7600</v>
      </c>
      <c r="I8" s="67">
        <v>9136</v>
      </c>
      <c r="J8" s="68">
        <f t="shared" si="2"/>
        <v>6615</v>
      </c>
      <c r="K8" s="68">
        <v>1417</v>
      </c>
      <c r="L8" s="69">
        <f t="shared" si="3"/>
        <v>68.39473684210526</v>
      </c>
      <c r="M8" s="70">
        <v>2521</v>
      </c>
      <c r="N8" s="69">
        <f t="shared" si="4"/>
        <v>90.26776010275664</v>
      </c>
      <c r="O8" s="71">
        <v>8428</v>
      </c>
      <c r="P8" s="72">
        <f t="shared" si="5"/>
        <v>8.400569530137636</v>
      </c>
    </row>
    <row r="9" spans="1:16" s="8" customFormat="1" ht="12.75" customHeight="1">
      <c r="A9" s="61" t="s">
        <v>612</v>
      </c>
      <c r="B9" s="70">
        <v>948</v>
      </c>
      <c r="C9" s="73">
        <v>2016</v>
      </c>
      <c r="D9" s="63">
        <f t="shared" si="0"/>
        <v>212.65822784810123</v>
      </c>
      <c r="E9" s="73">
        <v>805</v>
      </c>
      <c r="F9" s="64">
        <f t="shared" si="1"/>
        <v>150.43478260869566</v>
      </c>
      <c r="G9" s="65" t="s">
        <v>613</v>
      </c>
      <c r="H9" s="66">
        <v>29281</v>
      </c>
      <c r="I9" s="67">
        <v>38818</v>
      </c>
      <c r="J9" s="68">
        <f t="shared" si="2"/>
        <v>28459</v>
      </c>
      <c r="K9" s="68">
        <v>1181</v>
      </c>
      <c r="L9" s="69">
        <f t="shared" si="3"/>
        <v>93.15938663297018</v>
      </c>
      <c r="M9" s="70">
        <v>10359</v>
      </c>
      <c r="N9" s="69">
        <f t="shared" si="4"/>
        <v>97.92633703329969</v>
      </c>
      <c r="O9" s="71">
        <v>35113</v>
      </c>
      <c r="P9" s="72">
        <f t="shared" si="5"/>
        <v>10.551647537948908</v>
      </c>
    </row>
    <row r="10" spans="1:16" s="8" customFormat="1" ht="12.75" customHeight="1">
      <c r="A10" s="61" t="s">
        <v>614</v>
      </c>
      <c r="B10" s="70">
        <v>2</v>
      </c>
      <c r="C10" s="73">
        <v>1</v>
      </c>
      <c r="D10" s="63">
        <f t="shared" si="0"/>
        <v>50</v>
      </c>
      <c r="E10" s="73">
        <v>2</v>
      </c>
      <c r="F10" s="64">
        <f t="shared" si="1"/>
        <v>-50</v>
      </c>
      <c r="G10" s="75" t="s">
        <v>615</v>
      </c>
      <c r="H10" s="66">
        <v>1500</v>
      </c>
      <c r="I10" s="67">
        <v>1537</v>
      </c>
      <c r="J10" s="68">
        <f t="shared" si="2"/>
        <v>1500</v>
      </c>
      <c r="K10" s="68">
        <v>30</v>
      </c>
      <c r="L10" s="69">
        <f t="shared" si="3"/>
        <v>98</v>
      </c>
      <c r="M10" s="70">
        <v>37</v>
      </c>
      <c r="N10" s="69">
        <f t="shared" si="4"/>
        <v>100</v>
      </c>
      <c r="O10" s="71">
        <v>1607</v>
      </c>
      <c r="P10" s="72">
        <f t="shared" si="5"/>
        <v>-4.355942750466708</v>
      </c>
    </row>
    <row r="11" spans="1:16" s="8" customFormat="1" ht="12.75" customHeight="1">
      <c r="A11" s="61" t="s">
        <v>616</v>
      </c>
      <c r="B11" s="62">
        <f>B12+B13</f>
        <v>26414</v>
      </c>
      <c r="C11" s="62">
        <f>C12+C13</f>
        <v>26029</v>
      </c>
      <c r="D11" s="63">
        <f t="shared" si="0"/>
        <v>98.54243961535549</v>
      </c>
      <c r="E11" s="62">
        <f>E12+E13</f>
        <v>23245</v>
      </c>
      <c r="F11" s="64">
        <f t="shared" si="1"/>
        <v>11.976769197676921</v>
      </c>
      <c r="G11" s="65" t="s">
        <v>617</v>
      </c>
      <c r="H11" s="66">
        <v>1262</v>
      </c>
      <c r="I11" s="67">
        <v>2064</v>
      </c>
      <c r="J11" s="68">
        <f t="shared" si="2"/>
        <v>1771</v>
      </c>
      <c r="K11" s="68">
        <v>674</v>
      </c>
      <c r="L11" s="69">
        <f t="shared" si="3"/>
        <v>86.92551505546751</v>
      </c>
      <c r="M11" s="70">
        <v>293</v>
      </c>
      <c r="N11" s="69">
        <f t="shared" si="4"/>
        <v>132.73311897106112</v>
      </c>
      <c r="O11" s="71">
        <v>1935</v>
      </c>
      <c r="P11" s="72">
        <f t="shared" si="5"/>
        <v>6.666666666666667</v>
      </c>
    </row>
    <row r="12" spans="1:16" s="8" customFormat="1" ht="12.75" customHeight="1">
      <c r="A12" s="61" t="s">
        <v>618</v>
      </c>
      <c r="B12" s="68">
        <v>14188</v>
      </c>
      <c r="C12" s="68">
        <v>13267</v>
      </c>
      <c r="D12" s="63">
        <f t="shared" si="0"/>
        <v>93.50859881590075</v>
      </c>
      <c r="E12" s="68">
        <v>12573</v>
      </c>
      <c r="F12" s="64">
        <f t="shared" si="1"/>
        <v>5.519764574882685</v>
      </c>
      <c r="G12" s="65" t="s">
        <v>619</v>
      </c>
      <c r="H12" s="66">
        <v>1827</v>
      </c>
      <c r="I12" s="67">
        <v>1968</v>
      </c>
      <c r="J12" s="68">
        <f t="shared" si="2"/>
        <v>1507</v>
      </c>
      <c r="K12" s="68">
        <v>165</v>
      </c>
      <c r="L12" s="69">
        <f t="shared" si="3"/>
        <v>73.45374931581829</v>
      </c>
      <c r="M12" s="70">
        <v>461</v>
      </c>
      <c r="N12" s="69">
        <f t="shared" si="4"/>
        <v>86.01398601398601</v>
      </c>
      <c r="O12" s="71">
        <v>1686</v>
      </c>
      <c r="P12" s="72">
        <f t="shared" si="5"/>
        <v>16.72597864768683</v>
      </c>
    </row>
    <row r="13" spans="1:16" s="8" customFormat="1" ht="12.75" customHeight="1">
      <c r="A13" s="61" t="s">
        <v>620</v>
      </c>
      <c r="B13" s="68">
        <v>12226</v>
      </c>
      <c r="C13" s="68">
        <v>12762</v>
      </c>
      <c r="D13" s="63">
        <f t="shared" si="0"/>
        <v>104.38409946016687</v>
      </c>
      <c r="E13" s="68">
        <v>10672</v>
      </c>
      <c r="F13" s="64">
        <f t="shared" si="1"/>
        <v>19.583958020989506</v>
      </c>
      <c r="G13" s="65" t="s">
        <v>621</v>
      </c>
      <c r="H13" s="66">
        <v>546</v>
      </c>
      <c r="I13" s="67">
        <v>1075</v>
      </c>
      <c r="J13" s="68">
        <f t="shared" si="2"/>
        <v>802</v>
      </c>
      <c r="K13" s="68">
        <v>149</v>
      </c>
      <c r="L13" s="69">
        <f t="shared" si="3"/>
        <v>119.59706959706959</v>
      </c>
      <c r="M13" s="70">
        <v>273</v>
      </c>
      <c r="N13" s="69">
        <f t="shared" si="4"/>
        <v>131.25763125763126</v>
      </c>
      <c r="O13" s="71">
        <v>826</v>
      </c>
      <c r="P13" s="72">
        <f t="shared" si="5"/>
        <v>30.145278450363193</v>
      </c>
    </row>
    <row r="14" spans="1:16" s="8" customFormat="1" ht="12.75" customHeight="1">
      <c r="A14" s="61" t="s">
        <v>622</v>
      </c>
      <c r="B14" s="68"/>
      <c r="C14" s="68">
        <v>1564</v>
      </c>
      <c r="D14" s="63">
        <f t="shared" si="0"/>
        <v>0</v>
      </c>
      <c r="E14" s="68">
        <v>1561</v>
      </c>
      <c r="F14" s="64"/>
      <c r="G14" s="65" t="s">
        <v>623</v>
      </c>
      <c r="H14" s="66">
        <v>64</v>
      </c>
      <c r="I14" s="67">
        <v>124</v>
      </c>
      <c r="J14" s="68">
        <f t="shared" si="2"/>
        <v>91</v>
      </c>
      <c r="K14" s="68">
        <v>6</v>
      </c>
      <c r="L14" s="69">
        <f t="shared" si="3"/>
        <v>132.8125</v>
      </c>
      <c r="M14" s="70">
        <v>33</v>
      </c>
      <c r="N14" s="69">
        <f t="shared" si="4"/>
        <v>127.83505154639174</v>
      </c>
      <c r="O14" s="71">
        <v>216</v>
      </c>
      <c r="P14" s="72">
        <f t="shared" si="5"/>
        <v>-42.592592592592595</v>
      </c>
    </row>
    <row r="15" spans="1:16" s="8" customFormat="1" ht="12.75" customHeight="1">
      <c r="A15" s="61" t="s">
        <v>624</v>
      </c>
      <c r="B15" s="68">
        <v>100</v>
      </c>
      <c r="C15" s="68">
        <v>6</v>
      </c>
      <c r="D15" s="63">
        <f t="shared" si="0"/>
        <v>6</v>
      </c>
      <c r="E15" s="68">
        <v>103</v>
      </c>
      <c r="F15" s="64">
        <f t="shared" si="1"/>
        <v>-94.1747572815534</v>
      </c>
      <c r="G15" s="65" t="s">
        <v>625</v>
      </c>
      <c r="H15" s="66">
        <v>21621</v>
      </c>
      <c r="I15" s="67">
        <v>23491</v>
      </c>
      <c r="J15" s="68">
        <f t="shared" si="2"/>
        <v>14523</v>
      </c>
      <c r="K15" s="68">
        <v>718</v>
      </c>
      <c r="L15" s="69">
        <f t="shared" si="3"/>
        <v>63.849960686369734</v>
      </c>
      <c r="M15" s="70">
        <v>8968</v>
      </c>
      <c r="N15" s="69">
        <f t="shared" si="4"/>
        <v>76.79558011049724</v>
      </c>
      <c r="O15" s="71">
        <v>15991</v>
      </c>
      <c r="P15" s="72">
        <f t="shared" si="5"/>
        <v>46.90138202739041</v>
      </c>
    </row>
    <row r="16" spans="1:16" s="8" customFormat="1" ht="12.75" customHeight="1">
      <c r="A16" s="61" t="s">
        <v>626</v>
      </c>
      <c r="B16" s="62">
        <v>2800</v>
      </c>
      <c r="C16" s="68">
        <v>3818</v>
      </c>
      <c r="D16" s="63">
        <f t="shared" si="0"/>
        <v>136.35714285714286</v>
      </c>
      <c r="E16" s="68">
        <v>2421</v>
      </c>
      <c r="F16" s="64">
        <f t="shared" si="1"/>
        <v>57.7034283353986</v>
      </c>
      <c r="G16" s="65" t="s">
        <v>627</v>
      </c>
      <c r="H16" s="66">
        <v>14350</v>
      </c>
      <c r="I16" s="67">
        <v>18007</v>
      </c>
      <c r="J16" s="68">
        <f t="shared" si="2"/>
        <v>6443</v>
      </c>
      <c r="K16" s="68">
        <v>259</v>
      </c>
      <c r="L16" s="69">
        <f t="shared" si="3"/>
        <v>43.09407665505226</v>
      </c>
      <c r="M16" s="70">
        <v>11564</v>
      </c>
      <c r="N16" s="69">
        <f t="shared" si="4"/>
        <v>69.48753569499112</v>
      </c>
      <c r="O16" s="71">
        <v>15611</v>
      </c>
      <c r="P16" s="72">
        <f t="shared" si="5"/>
        <v>15.348151944141952</v>
      </c>
    </row>
    <row r="17" spans="1:16" s="8" customFormat="1" ht="12.75" customHeight="1">
      <c r="A17" s="61" t="s">
        <v>628</v>
      </c>
      <c r="B17" s="68">
        <f>B18+B25+B28+B30+B33</f>
        <v>14524</v>
      </c>
      <c r="C17" s="68">
        <f>C18+C25+C28+C30+C32+C33</f>
        <v>17854</v>
      </c>
      <c r="D17" s="63">
        <f t="shared" si="0"/>
        <v>122.92756816304049</v>
      </c>
      <c r="E17" s="62">
        <f>E18+E25+E28+E30</f>
        <v>14087</v>
      </c>
      <c r="F17" s="64">
        <f t="shared" si="1"/>
        <v>26.740966848867746</v>
      </c>
      <c r="G17" s="65" t="s">
        <v>629</v>
      </c>
      <c r="H17" s="66">
        <v>3226</v>
      </c>
      <c r="I17" s="67">
        <v>3479</v>
      </c>
      <c r="J17" s="68">
        <f t="shared" si="2"/>
        <v>1685</v>
      </c>
      <c r="K17" s="68">
        <v>482</v>
      </c>
      <c r="L17" s="69">
        <f t="shared" si="3"/>
        <v>37.29076255424674</v>
      </c>
      <c r="M17" s="70">
        <v>1794</v>
      </c>
      <c r="N17" s="69">
        <f t="shared" si="4"/>
        <v>69.30278884462152</v>
      </c>
      <c r="O17" s="71">
        <v>7481</v>
      </c>
      <c r="P17" s="72">
        <f t="shared" si="5"/>
        <v>-53.4955219890389</v>
      </c>
    </row>
    <row r="18" spans="1:16" s="8" customFormat="1" ht="12.75" customHeight="1">
      <c r="A18" s="61" t="s">
        <v>630</v>
      </c>
      <c r="B18" s="70">
        <f>SUM(B19:B24)</f>
        <v>2925</v>
      </c>
      <c r="C18" s="73">
        <f>SUM(C19:C24)</f>
        <v>3243</v>
      </c>
      <c r="D18" s="63">
        <f t="shared" si="0"/>
        <v>110.87179487179488</v>
      </c>
      <c r="E18" s="68">
        <v>2933</v>
      </c>
      <c r="F18" s="64">
        <f t="shared" si="1"/>
        <v>10.569382884418683</v>
      </c>
      <c r="G18" s="65" t="s">
        <v>631</v>
      </c>
      <c r="H18" s="66">
        <v>145</v>
      </c>
      <c r="I18" s="67">
        <v>643</v>
      </c>
      <c r="J18" s="68">
        <f t="shared" si="2"/>
        <v>633</v>
      </c>
      <c r="K18" s="68"/>
      <c r="L18" s="69">
        <f t="shared" si="3"/>
        <v>436.551724137931</v>
      </c>
      <c r="M18" s="70">
        <v>10</v>
      </c>
      <c r="N18" s="69">
        <f t="shared" si="4"/>
        <v>414.8387096774194</v>
      </c>
      <c r="O18" s="71">
        <v>1081</v>
      </c>
      <c r="P18" s="72">
        <f t="shared" si="5"/>
        <v>-40.51803885291397</v>
      </c>
    </row>
    <row r="19" spans="1:16" s="8" customFormat="1" ht="12.75" customHeight="1">
      <c r="A19" s="76" t="s">
        <v>632</v>
      </c>
      <c r="B19" s="70">
        <v>900</v>
      </c>
      <c r="C19" s="73">
        <v>609</v>
      </c>
      <c r="D19" s="63">
        <f t="shared" si="0"/>
        <v>67.66666666666666</v>
      </c>
      <c r="E19" s="68">
        <v>790</v>
      </c>
      <c r="F19" s="64">
        <f t="shared" si="1"/>
        <v>-22.911392405063292</v>
      </c>
      <c r="G19" s="65" t="s">
        <v>633</v>
      </c>
      <c r="H19" s="66">
        <v>1781</v>
      </c>
      <c r="I19" s="67">
        <v>5116</v>
      </c>
      <c r="J19" s="68">
        <f t="shared" si="2"/>
        <v>2028</v>
      </c>
      <c r="K19" s="68">
        <v>693</v>
      </c>
      <c r="L19" s="69">
        <f t="shared" si="3"/>
        <v>74.95788882650196</v>
      </c>
      <c r="M19" s="70">
        <v>3088</v>
      </c>
      <c r="N19" s="69">
        <f t="shared" si="4"/>
        <v>105.072910248511</v>
      </c>
      <c r="O19" s="71">
        <v>3930</v>
      </c>
      <c r="P19" s="72">
        <f t="shared" si="5"/>
        <v>30.178117048346053</v>
      </c>
    </row>
    <row r="20" spans="1:16" s="8" customFormat="1" ht="12.75" customHeight="1">
      <c r="A20" s="61" t="s">
        <v>634</v>
      </c>
      <c r="B20" s="70">
        <v>225</v>
      </c>
      <c r="C20" s="73">
        <v>167</v>
      </c>
      <c r="D20" s="63">
        <f t="shared" si="0"/>
        <v>74.22222222222223</v>
      </c>
      <c r="E20" s="68">
        <v>1417</v>
      </c>
      <c r="F20" s="64">
        <f t="shared" si="1"/>
        <v>-88.21453775582216</v>
      </c>
      <c r="G20" s="65" t="s">
        <v>635</v>
      </c>
      <c r="H20" s="66">
        <v>20611</v>
      </c>
      <c r="I20" s="67">
        <v>30048</v>
      </c>
      <c r="J20" s="68">
        <f t="shared" si="2"/>
        <v>6062</v>
      </c>
      <c r="K20" s="68">
        <v>846</v>
      </c>
      <c r="L20" s="69">
        <f t="shared" si="3"/>
        <v>25.306874969676386</v>
      </c>
      <c r="M20" s="70">
        <v>23986</v>
      </c>
      <c r="N20" s="69">
        <f t="shared" si="4"/>
        <v>67.37672937641545</v>
      </c>
      <c r="O20" s="71">
        <v>23675</v>
      </c>
      <c r="P20" s="72">
        <f t="shared" si="5"/>
        <v>26.918690601900742</v>
      </c>
    </row>
    <row r="21" spans="1:16" s="8" customFormat="1" ht="12.75" customHeight="1">
      <c r="A21" s="61" t="s">
        <v>636</v>
      </c>
      <c r="B21" s="70">
        <v>1500</v>
      </c>
      <c r="C21" s="73">
        <v>1592</v>
      </c>
      <c r="D21" s="63">
        <f t="shared" si="0"/>
        <v>106.13333333333333</v>
      </c>
      <c r="E21" s="68">
        <v>189</v>
      </c>
      <c r="F21" s="64">
        <f t="shared" si="1"/>
        <v>742.3280423280423</v>
      </c>
      <c r="G21" s="65" t="s">
        <v>637</v>
      </c>
      <c r="H21" s="66">
        <v>683</v>
      </c>
      <c r="I21" s="67">
        <v>8893</v>
      </c>
      <c r="J21" s="68">
        <f t="shared" si="2"/>
        <v>773</v>
      </c>
      <c r="K21" s="68">
        <v>81</v>
      </c>
      <c r="L21" s="69">
        <f t="shared" si="3"/>
        <v>101.31771595900439</v>
      </c>
      <c r="M21" s="70">
        <v>8120</v>
      </c>
      <c r="N21" s="69">
        <f t="shared" si="4"/>
        <v>101.0223787345223</v>
      </c>
      <c r="O21" s="71">
        <v>3018</v>
      </c>
      <c r="P21" s="72">
        <f t="shared" si="5"/>
        <v>194.6653412856196</v>
      </c>
    </row>
    <row r="22" spans="1:16" s="8" customFormat="1" ht="12.75" customHeight="1">
      <c r="A22" s="61" t="s">
        <v>638</v>
      </c>
      <c r="B22" s="70"/>
      <c r="C22" s="73"/>
      <c r="D22" s="63"/>
      <c r="E22" s="68">
        <v>260</v>
      </c>
      <c r="F22" s="64"/>
      <c r="G22" s="65" t="s">
        <v>639</v>
      </c>
      <c r="H22" s="66">
        <v>161</v>
      </c>
      <c r="I22" s="67">
        <v>395</v>
      </c>
      <c r="J22" s="68">
        <f t="shared" si="2"/>
        <v>393</v>
      </c>
      <c r="K22" s="68">
        <v>129</v>
      </c>
      <c r="L22" s="69">
        <f t="shared" si="3"/>
        <v>163.9751552795031</v>
      </c>
      <c r="M22" s="70">
        <v>2</v>
      </c>
      <c r="N22" s="69">
        <f t="shared" si="4"/>
        <v>242.3312883435583</v>
      </c>
      <c r="O22" s="71">
        <v>642</v>
      </c>
      <c r="P22" s="72">
        <f t="shared" si="5"/>
        <v>-38.47352024922118</v>
      </c>
    </row>
    <row r="23" spans="1:16" s="8" customFormat="1" ht="12.75" customHeight="1">
      <c r="A23" s="61" t="s">
        <v>640</v>
      </c>
      <c r="B23" s="70">
        <v>300</v>
      </c>
      <c r="C23" s="73">
        <v>475</v>
      </c>
      <c r="D23" s="63">
        <f t="shared" si="0"/>
        <v>158.33333333333331</v>
      </c>
      <c r="E23" s="68">
        <v>277</v>
      </c>
      <c r="F23" s="64">
        <f>IF(E23=0,0,(C23-E23)/E23*100)</f>
        <v>71.48014440433214</v>
      </c>
      <c r="G23" s="65" t="s">
        <v>641</v>
      </c>
      <c r="H23" s="66">
        <v>138</v>
      </c>
      <c r="I23" s="67">
        <v>647</v>
      </c>
      <c r="J23" s="68">
        <f t="shared" si="2"/>
        <v>207</v>
      </c>
      <c r="K23" s="68">
        <v>26</v>
      </c>
      <c r="L23" s="69">
        <f t="shared" si="3"/>
        <v>131.15942028985506</v>
      </c>
      <c r="M23" s="70">
        <v>440</v>
      </c>
      <c r="N23" s="69">
        <f t="shared" si="4"/>
        <v>111.93771626297577</v>
      </c>
      <c r="O23" s="71">
        <v>1222</v>
      </c>
      <c r="P23" s="72">
        <f t="shared" si="5"/>
        <v>-47.05400981996727</v>
      </c>
    </row>
    <row r="24" spans="1:16" s="8" customFormat="1" ht="12.75" customHeight="1">
      <c r="A24" s="61" t="s">
        <v>642</v>
      </c>
      <c r="B24" s="70"/>
      <c r="C24" s="73">
        <v>400</v>
      </c>
      <c r="D24" s="63">
        <f t="shared" si="0"/>
        <v>0</v>
      </c>
      <c r="E24" s="68"/>
      <c r="F24" s="64">
        <f>IF(E24=0,0,(C24-E24)/E24*100)</f>
        <v>0</v>
      </c>
      <c r="G24" s="65" t="s">
        <v>643</v>
      </c>
      <c r="H24" s="66"/>
      <c r="I24" s="67"/>
      <c r="J24" s="68">
        <f t="shared" si="2"/>
        <v>0</v>
      </c>
      <c r="K24" s="68">
        <v>159</v>
      </c>
      <c r="L24" s="69">
        <f t="shared" si="3"/>
        <v>0</v>
      </c>
      <c r="M24" s="70"/>
      <c r="N24" s="69">
        <f t="shared" si="4"/>
        <v>0</v>
      </c>
      <c r="O24" s="77">
        <v>50</v>
      </c>
      <c r="P24" s="72">
        <f t="shared" si="5"/>
        <v>-100</v>
      </c>
    </row>
    <row r="25" spans="1:16" s="8" customFormat="1" ht="12.75" customHeight="1">
      <c r="A25" s="61" t="s">
        <v>644</v>
      </c>
      <c r="B25" s="70">
        <v>5339</v>
      </c>
      <c r="C25" s="73">
        <v>8096</v>
      </c>
      <c r="D25" s="63">
        <f t="shared" si="0"/>
        <v>151.63888368608355</v>
      </c>
      <c r="E25" s="62">
        <v>4886</v>
      </c>
      <c r="F25" s="64">
        <f t="shared" si="1"/>
        <v>65.69791240278346</v>
      </c>
      <c r="G25" s="65" t="s">
        <v>645</v>
      </c>
      <c r="H25" s="66">
        <v>626</v>
      </c>
      <c r="I25" s="67">
        <v>968</v>
      </c>
      <c r="J25" s="68">
        <f t="shared" si="2"/>
        <v>711</v>
      </c>
      <c r="K25" s="68">
        <v>132</v>
      </c>
      <c r="L25" s="69">
        <f t="shared" si="3"/>
        <v>92.49201277955271</v>
      </c>
      <c r="M25" s="70">
        <v>257</v>
      </c>
      <c r="N25" s="69">
        <f t="shared" si="4"/>
        <v>109.62627406568517</v>
      </c>
      <c r="O25" s="71">
        <v>1960</v>
      </c>
      <c r="P25" s="72">
        <f t="shared" si="5"/>
        <v>-50.61224489795918</v>
      </c>
    </row>
    <row r="26" spans="1:16" s="8" customFormat="1" ht="12.75" customHeight="1">
      <c r="A26" s="61" t="s">
        <v>646</v>
      </c>
      <c r="B26" s="70"/>
      <c r="C26" s="73">
        <v>4527</v>
      </c>
      <c r="D26" s="63">
        <f t="shared" si="0"/>
        <v>0</v>
      </c>
      <c r="E26" s="68">
        <v>1520</v>
      </c>
      <c r="F26" s="64">
        <f t="shared" si="1"/>
        <v>197.82894736842104</v>
      </c>
      <c r="G26" s="65" t="s">
        <v>647</v>
      </c>
      <c r="H26" s="66">
        <v>100</v>
      </c>
      <c r="I26" s="67">
        <v>1485</v>
      </c>
      <c r="J26" s="68">
        <f t="shared" si="2"/>
        <v>405</v>
      </c>
      <c r="K26" s="68">
        <v>10</v>
      </c>
      <c r="L26" s="69">
        <f t="shared" si="3"/>
        <v>395</v>
      </c>
      <c r="M26" s="70">
        <v>1080</v>
      </c>
      <c r="N26" s="69">
        <f t="shared" si="4"/>
        <v>125.84745762711864</v>
      </c>
      <c r="O26" s="71">
        <v>1607</v>
      </c>
      <c r="P26" s="72">
        <f t="shared" si="5"/>
        <v>-7.591785936527691</v>
      </c>
    </row>
    <row r="27" spans="1:16" s="8" customFormat="1" ht="12.75" customHeight="1">
      <c r="A27" s="61" t="s">
        <v>648</v>
      </c>
      <c r="B27" s="68"/>
      <c r="C27" s="73">
        <v>1238</v>
      </c>
      <c r="D27" s="63">
        <f t="shared" si="0"/>
        <v>0</v>
      </c>
      <c r="E27" s="68">
        <v>1089</v>
      </c>
      <c r="F27" s="64">
        <f t="shared" si="1"/>
        <v>13.682277318640956</v>
      </c>
      <c r="G27" s="65" t="s">
        <v>649</v>
      </c>
      <c r="H27" s="66">
        <v>524</v>
      </c>
      <c r="I27" s="67">
        <v>901</v>
      </c>
      <c r="J27" s="68">
        <f t="shared" si="2"/>
        <v>701</v>
      </c>
      <c r="K27" s="68">
        <v>31</v>
      </c>
      <c r="L27" s="69">
        <f t="shared" si="3"/>
        <v>127.86259541984732</v>
      </c>
      <c r="M27" s="78">
        <v>200</v>
      </c>
      <c r="N27" s="69">
        <f t="shared" si="4"/>
        <v>124.44751381215468</v>
      </c>
      <c r="O27" s="71">
        <v>242</v>
      </c>
      <c r="P27" s="72">
        <f t="shared" si="5"/>
        <v>272.31404958677683</v>
      </c>
    </row>
    <row r="28" spans="1:16" s="8" customFormat="1" ht="12.75" customHeight="1">
      <c r="A28" s="61" t="s">
        <v>650</v>
      </c>
      <c r="B28" s="70">
        <v>2462</v>
      </c>
      <c r="C28" s="73">
        <v>3055</v>
      </c>
      <c r="D28" s="63">
        <f t="shared" si="0"/>
        <v>124.08610885458977</v>
      </c>
      <c r="E28" s="68">
        <v>2764</v>
      </c>
      <c r="F28" s="64">
        <f t="shared" si="1"/>
        <v>10.52821997105644</v>
      </c>
      <c r="G28" s="65" t="s">
        <v>651</v>
      </c>
      <c r="H28" s="66">
        <v>587</v>
      </c>
      <c r="I28" s="67">
        <v>201</v>
      </c>
      <c r="J28" s="68">
        <f t="shared" si="2"/>
        <v>201</v>
      </c>
      <c r="K28" s="79">
        <v>18</v>
      </c>
      <c r="L28" s="69">
        <f t="shared" si="3"/>
        <v>31.175468483816015</v>
      </c>
      <c r="M28" s="70"/>
      <c r="N28" s="69">
        <f t="shared" si="4"/>
        <v>34.241908006814306</v>
      </c>
      <c r="O28" s="71">
        <v>46</v>
      </c>
      <c r="P28" s="72">
        <f t="shared" si="5"/>
        <v>336.95652173913044</v>
      </c>
    </row>
    <row r="29" spans="1:16" s="8" customFormat="1" ht="12.75" customHeight="1">
      <c r="A29" s="61" t="s">
        <v>652</v>
      </c>
      <c r="B29" s="68"/>
      <c r="C29" s="73">
        <v>1454</v>
      </c>
      <c r="D29" s="63">
        <f t="shared" si="0"/>
        <v>0</v>
      </c>
      <c r="E29" s="68">
        <v>1821</v>
      </c>
      <c r="F29" s="64">
        <f t="shared" si="1"/>
        <v>-20.15376166941241</v>
      </c>
      <c r="G29" s="65" t="s">
        <v>653</v>
      </c>
      <c r="H29" s="66">
        <v>7704</v>
      </c>
      <c r="I29" s="67">
        <v>1176</v>
      </c>
      <c r="J29" s="80">
        <f t="shared" si="2"/>
        <v>358</v>
      </c>
      <c r="K29" s="68"/>
      <c r="L29" s="69">
        <f t="shared" si="3"/>
        <v>4.646936656282451</v>
      </c>
      <c r="M29" s="70">
        <v>818</v>
      </c>
      <c r="N29" s="69">
        <f t="shared" si="4"/>
        <v>13.799577563952123</v>
      </c>
      <c r="O29" s="71">
        <v>1653</v>
      </c>
      <c r="P29" s="72">
        <f t="shared" si="5"/>
        <v>-28.85662431941924</v>
      </c>
    </row>
    <row r="30" spans="1:16" s="8" customFormat="1" ht="12.75" customHeight="1">
      <c r="A30" s="81" t="s">
        <v>654</v>
      </c>
      <c r="B30" s="70">
        <v>2663</v>
      </c>
      <c r="C30" s="73">
        <v>3110</v>
      </c>
      <c r="D30" s="63">
        <f t="shared" si="0"/>
        <v>116.78558017273753</v>
      </c>
      <c r="E30" s="68">
        <v>3504</v>
      </c>
      <c r="F30" s="64">
        <f t="shared" si="1"/>
        <v>-11.244292237442922</v>
      </c>
      <c r="G30" s="82" t="s">
        <v>655</v>
      </c>
      <c r="H30" s="66">
        <v>600</v>
      </c>
      <c r="I30" s="70"/>
      <c r="J30" s="80"/>
      <c r="K30" s="68"/>
      <c r="L30" s="69">
        <f t="shared" si="3"/>
        <v>0</v>
      </c>
      <c r="M30" s="70"/>
      <c r="N30" s="69">
        <f t="shared" si="4"/>
        <v>0</v>
      </c>
      <c r="O30" s="83"/>
      <c r="P30" s="72">
        <f t="shared" si="5"/>
        <v>0</v>
      </c>
    </row>
    <row r="31" spans="1:16" s="8" customFormat="1" ht="12.75" customHeight="1">
      <c r="A31" s="81" t="s">
        <v>656</v>
      </c>
      <c r="B31" s="62"/>
      <c r="C31" s="73">
        <v>248</v>
      </c>
      <c r="D31" s="63">
        <f t="shared" si="0"/>
        <v>0</v>
      </c>
      <c r="E31" s="62">
        <v>107</v>
      </c>
      <c r="F31" s="64">
        <f t="shared" si="1"/>
        <v>131.77570093457945</v>
      </c>
      <c r="G31" s="50"/>
      <c r="H31" s="50"/>
      <c r="I31" s="61"/>
      <c r="J31" s="61"/>
      <c r="K31" s="61"/>
      <c r="L31" s="61"/>
      <c r="M31" s="61"/>
      <c r="N31" s="61"/>
      <c r="O31" s="61"/>
      <c r="P31" s="50"/>
    </row>
    <row r="32" spans="1:16" s="8" customFormat="1" ht="12.75" customHeight="1">
      <c r="A32" s="65" t="s">
        <v>657</v>
      </c>
      <c r="B32" s="62"/>
      <c r="C32" s="73">
        <v>290</v>
      </c>
      <c r="D32" s="63">
        <f t="shared" si="0"/>
        <v>0</v>
      </c>
      <c r="E32" s="62">
        <v>0</v>
      </c>
      <c r="F32" s="64">
        <f t="shared" si="1"/>
        <v>0</v>
      </c>
      <c r="G32" s="61"/>
      <c r="H32" s="79"/>
      <c r="I32" s="77"/>
      <c r="J32" s="80"/>
      <c r="K32" s="68"/>
      <c r="L32" s="69"/>
      <c r="M32" s="79"/>
      <c r="N32" s="69">
        <f t="shared" si="4"/>
        <v>0</v>
      </c>
      <c r="O32" s="79"/>
      <c r="P32" s="72"/>
    </row>
    <row r="33" spans="1:16" s="8" customFormat="1" ht="12.75" customHeight="1">
      <c r="A33" s="61" t="s">
        <v>658</v>
      </c>
      <c r="B33" s="62">
        <v>1135</v>
      </c>
      <c r="C33" s="73">
        <v>60</v>
      </c>
      <c r="D33" s="63"/>
      <c r="E33" s="62"/>
      <c r="F33" s="64"/>
      <c r="G33" s="61"/>
      <c r="H33" s="79"/>
      <c r="I33" s="77"/>
      <c r="J33" s="80"/>
      <c r="K33" s="68"/>
      <c r="L33" s="69"/>
      <c r="M33" s="79"/>
      <c r="N33" s="69"/>
      <c r="O33" s="79"/>
      <c r="P33" s="72"/>
    </row>
    <row r="34" spans="1:16" s="8" customFormat="1" ht="12.75" customHeight="1">
      <c r="A34" s="84" t="s">
        <v>659</v>
      </c>
      <c r="B34" s="85">
        <f>B6+B17</f>
        <v>49908</v>
      </c>
      <c r="C34" s="85">
        <f>C6+C17</f>
        <v>52654</v>
      </c>
      <c r="D34" s="86">
        <f aca="true" t="shared" si="6" ref="D34:D39">IF(B34=0,0,C34/B34*100)</f>
        <v>105.5021239079907</v>
      </c>
      <c r="E34" s="85">
        <f>E6+E17</f>
        <v>44560</v>
      </c>
      <c r="F34" s="86">
        <f>IF(E34=0,0,(C34-E34)/E34*100)</f>
        <v>18.16427289048474</v>
      </c>
      <c r="G34" s="84" t="s">
        <v>660</v>
      </c>
      <c r="H34" s="87">
        <f>H6+H7+H8+H9+H11+H12+H15+H16+H17+H19+H20+H21+H22+H23+H25+H26+H27+H28+H29+H30</f>
        <v>129791</v>
      </c>
      <c r="I34" s="88">
        <f>SUM(I6:I9,I11:I12,I15:I17,I19:I29)</f>
        <v>178164</v>
      </c>
      <c r="J34" s="68"/>
      <c r="K34" s="79"/>
      <c r="L34" s="69"/>
      <c r="M34" s="88">
        <f>SUM(M6:M9,M11:M12,M15:M17,M19:M29)</f>
        <v>76358</v>
      </c>
      <c r="N34" s="69">
        <f>IF(H34+M34=0,0,I34/(H34+M34)*100)</f>
        <v>86.4248674502423</v>
      </c>
      <c r="O34" s="88">
        <f>SUM(O6:O9,O11:O12,O15:O17,O19:O29)</f>
        <v>148408</v>
      </c>
      <c r="P34" s="72">
        <f>IF(O34=0,0,(I34-O34)/O34*100)</f>
        <v>20.050132068352113</v>
      </c>
    </row>
    <row r="35" spans="1:16" s="8" customFormat="1" ht="12.75" customHeight="1">
      <c r="A35" s="61" t="s">
        <v>661</v>
      </c>
      <c r="B35" s="89">
        <f>B36+B37+B38</f>
        <v>84228</v>
      </c>
      <c r="C35" s="73">
        <f>SUM(C36:C38)</f>
        <v>124970</v>
      </c>
      <c r="D35" s="63">
        <f t="shared" si="6"/>
        <v>148.37108799924016</v>
      </c>
      <c r="E35" s="62">
        <f>SUM(E36:E38)</f>
        <v>110817</v>
      </c>
      <c r="F35" s="64">
        <f>IF(E35=0,0,(C35-E35)/E35*100)</f>
        <v>12.771506176850123</v>
      </c>
      <c r="G35" s="50"/>
      <c r="H35" s="90"/>
      <c r="I35" s="91"/>
      <c r="J35" s="91"/>
      <c r="K35" s="91"/>
      <c r="L35" s="92"/>
      <c r="M35" s="91"/>
      <c r="N35" s="69">
        <f t="shared" si="4"/>
        <v>0</v>
      </c>
      <c r="O35" s="90"/>
      <c r="P35" s="93"/>
    </row>
    <row r="36" spans="1:16" s="8" customFormat="1" ht="12.75" customHeight="1">
      <c r="A36" s="61" t="s">
        <v>662</v>
      </c>
      <c r="B36" s="70">
        <v>4777</v>
      </c>
      <c r="C36" s="73">
        <v>4777</v>
      </c>
      <c r="D36" s="63">
        <f t="shared" si="6"/>
        <v>100</v>
      </c>
      <c r="E36" s="68">
        <v>5199</v>
      </c>
      <c r="F36" s="64"/>
      <c r="G36" s="94" t="s">
        <v>663</v>
      </c>
      <c r="H36" s="79">
        <v>387</v>
      </c>
      <c r="I36" s="77">
        <v>387</v>
      </c>
      <c r="J36" s="68">
        <f>I36-M36</f>
        <v>387</v>
      </c>
      <c r="K36" s="68"/>
      <c r="L36" s="69">
        <f>IF(H36=0,0,(J36-K36)/H36*100)</f>
        <v>100</v>
      </c>
      <c r="M36" s="79"/>
      <c r="N36" s="69">
        <f t="shared" si="4"/>
        <v>100</v>
      </c>
      <c r="O36" s="79"/>
      <c r="P36" s="72">
        <f>IF(O36=0,0,(I36-O36)/O36*100)</f>
        <v>0</v>
      </c>
    </row>
    <row r="37" spans="1:16" s="8" customFormat="1" ht="12.75" customHeight="1">
      <c r="A37" s="61" t="s">
        <v>664</v>
      </c>
      <c r="B37" s="70">
        <v>45822</v>
      </c>
      <c r="C37" s="73">
        <v>47807</v>
      </c>
      <c r="D37" s="63">
        <f t="shared" si="6"/>
        <v>104.33198027148532</v>
      </c>
      <c r="E37" s="68">
        <v>48366</v>
      </c>
      <c r="F37" s="64"/>
      <c r="G37" s="95" t="s">
        <v>665</v>
      </c>
      <c r="H37" s="96">
        <v>100</v>
      </c>
      <c r="I37" s="97">
        <v>28</v>
      </c>
      <c r="J37" s="98"/>
      <c r="K37" s="96"/>
      <c r="L37" s="69"/>
      <c r="M37" s="96"/>
      <c r="N37" s="69">
        <f t="shared" si="4"/>
        <v>28.000000000000004</v>
      </c>
      <c r="O37" s="96">
        <v>75</v>
      </c>
      <c r="P37" s="72">
        <f>IF(O37=0,0,(I37-O37)/O37*100)</f>
        <v>-62.66666666666667</v>
      </c>
    </row>
    <row r="38" spans="1:16" s="8" customFormat="1" ht="12.75" customHeight="1">
      <c r="A38" s="61" t="s">
        <v>666</v>
      </c>
      <c r="B38" s="70">
        <v>33629</v>
      </c>
      <c r="C38" s="73">
        <v>72386</v>
      </c>
      <c r="D38" s="63">
        <f t="shared" si="6"/>
        <v>215.2487436438788</v>
      </c>
      <c r="E38" s="68">
        <v>57252</v>
      </c>
      <c r="F38" s="64"/>
      <c r="G38" s="61" t="s">
        <v>667</v>
      </c>
      <c r="H38" s="79">
        <v>2600</v>
      </c>
      <c r="I38" s="77">
        <v>2957</v>
      </c>
      <c r="J38" s="68"/>
      <c r="K38" s="68"/>
      <c r="L38" s="69"/>
      <c r="M38" s="79"/>
      <c r="N38" s="69">
        <f t="shared" si="4"/>
        <v>113.73076923076924</v>
      </c>
      <c r="O38" s="79">
        <v>2598</v>
      </c>
      <c r="P38" s="72">
        <f>IF(O38=0,0,(I38-O38)/O38*100)</f>
        <v>13.818321785989223</v>
      </c>
    </row>
    <row r="39" spans="1:16" s="8" customFormat="1" ht="12.75" customHeight="1">
      <c r="A39" s="61" t="s">
        <v>668</v>
      </c>
      <c r="B39" s="68"/>
      <c r="C39" s="68">
        <v>120</v>
      </c>
      <c r="D39" s="63">
        <f t="shared" si="6"/>
        <v>0</v>
      </c>
      <c r="E39" s="68">
        <v>3068</v>
      </c>
      <c r="F39" s="64"/>
      <c r="G39" s="61" t="s">
        <v>669</v>
      </c>
      <c r="H39" s="79"/>
      <c r="I39" s="77"/>
      <c r="J39" s="68"/>
      <c r="K39" s="68"/>
      <c r="L39" s="69"/>
      <c r="M39" s="79"/>
      <c r="N39" s="69">
        <f t="shared" si="4"/>
        <v>0</v>
      </c>
      <c r="O39" s="79"/>
      <c r="P39" s="72"/>
    </row>
    <row r="40" spans="1:16" s="8" customFormat="1" ht="12.75" customHeight="1">
      <c r="A40" s="61" t="s">
        <v>670</v>
      </c>
      <c r="B40" s="68">
        <v>138</v>
      </c>
      <c r="C40" s="68">
        <v>38953</v>
      </c>
      <c r="D40" s="63"/>
      <c r="E40" s="68">
        <v>26589</v>
      </c>
      <c r="F40" s="64">
        <f>IF(E40=0,0,(C40-E40)/E40*100)</f>
        <v>46.50043250968446</v>
      </c>
      <c r="G40" s="61"/>
      <c r="H40" s="79"/>
      <c r="I40" s="77"/>
      <c r="J40" s="68"/>
      <c r="K40" s="68"/>
      <c r="L40" s="69">
        <f>IF(H40=0,0,(J40-K40)/H40*100)</f>
        <v>0</v>
      </c>
      <c r="M40" s="79"/>
      <c r="N40" s="69">
        <f t="shared" si="4"/>
        <v>0</v>
      </c>
      <c r="O40" s="79"/>
      <c r="P40" s="72"/>
    </row>
    <row r="41" spans="1:16" s="8" customFormat="1" ht="12.75" customHeight="1">
      <c r="A41" s="94" t="s">
        <v>671</v>
      </c>
      <c r="B41" s="68"/>
      <c r="C41" s="68">
        <v>1000</v>
      </c>
      <c r="D41" s="63">
        <f>IF(B41=0,0,C41/B41*100)</f>
        <v>0</v>
      </c>
      <c r="E41" s="68">
        <v>5000</v>
      </c>
      <c r="F41" s="64">
        <f>IF(E41=0,0,(C41-E41)/E41*100)</f>
        <v>-80</v>
      </c>
      <c r="G41" s="61"/>
      <c r="H41" s="79"/>
      <c r="I41" s="77"/>
      <c r="J41" s="68"/>
      <c r="K41" s="68"/>
      <c r="L41" s="69">
        <f>IF(H41=0,0,(J41-K41)/H41*100)</f>
        <v>0</v>
      </c>
      <c r="M41" s="79"/>
      <c r="N41" s="69">
        <f t="shared" si="4"/>
        <v>0</v>
      </c>
      <c r="O41" s="79"/>
      <c r="P41" s="72"/>
    </row>
    <row r="42" spans="1:16" s="8" customFormat="1" ht="12.75" customHeight="1">
      <c r="A42" s="99" t="s">
        <v>672</v>
      </c>
      <c r="B42" s="62">
        <f>B34+B40+B35</f>
        <v>134274</v>
      </c>
      <c r="C42" s="62">
        <f>SUM(C34:C35,C39:C41)</f>
        <v>217697</v>
      </c>
      <c r="D42" s="63">
        <f>IF(B42=0,0,C42/B42*100)</f>
        <v>162.12893039605584</v>
      </c>
      <c r="E42" s="62">
        <f>E34+E35+E39+E40+E41</f>
        <v>190034</v>
      </c>
      <c r="F42" s="64">
        <f>IF(E42=0,0,(C42-E42)/E42*100)</f>
        <v>14.556868770851533</v>
      </c>
      <c r="G42" s="50" t="s">
        <v>10</v>
      </c>
      <c r="H42" s="100">
        <f>H34+H36+H37+H38</f>
        <v>132878</v>
      </c>
      <c r="I42" s="101">
        <f>I34+I36+I37+I38</f>
        <v>181536</v>
      </c>
      <c r="J42" s="100">
        <f>SUM(J35,J37:J39)</f>
        <v>0</v>
      </c>
      <c r="K42" s="100">
        <f>SUM(K35,K37:K39)</f>
        <v>0</v>
      </c>
      <c r="L42" s="69">
        <f>IF(H42=0,0,(J42-K42)/H42*100)</f>
        <v>0</v>
      </c>
      <c r="M42" s="100">
        <f>M34</f>
        <v>76358</v>
      </c>
      <c r="N42" s="69">
        <f>N34</f>
        <v>86.4248674502423</v>
      </c>
      <c r="O42" s="100">
        <f>O34</f>
        <v>148408</v>
      </c>
      <c r="P42" s="72">
        <f>IF(O42=0,0,(I42-O42)/O42*100)</f>
        <v>22.32224677914937</v>
      </c>
    </row>
    <row r="43" spans="1:15" s="8" customFormat="1" ht="12.75">
      <c r="A43" s="102"/>
      <c r="B43" s="9"/>
      <c r="C43" s="9"/>
      <c r="D43" s="10"/>
      <c r="E43" s="9"/>
      <c r="F43" s="10"/>
      <c r="H43" s="103"/>
      <c r="I43" s="12"/>
      <c r="J43" s="103"/>
      <c r="K43" s="104"/>
      <c r="L43" s="9"/>
      <c r="M43" s="105"/>
      <c r="N43" s="9"/>
      <c r="O43" s="103"/>
    </row>
    <row r="48" ht="14.25">
      <c r="I48" s="2"/>
    </row>
  </sheetData>
  <mergeCells count="13">
    <mergeCell ref="P3:P5"/>
    <mergeCell ref="I3:I5"/>
    <mergeCell ref="M3:M5"/>
    <mergeCell ref="N3:N5"/>
    <mergeCell ref="O3:O5"/>
    <mergeCell ref="E3:E5"/>
    <mergeCell ref="F3:F5"/>
    <mergeCell ref="G3:G5"/>
    <mergeCell ref="H3:H5"/>
    <mergeCell ref="A3:A5"/>
    <mergeCell ref="B3:B5"/>
    <mergeCell ref="C3:C5"/>
    <mergeCell ref="D3:D5"/>
  </mergeCells>
  <printOptions horizontalCentered="1"/>
  <pageMargins left="0" right="0" top="0.3937007874015748" bottom="0.5905511811023623" header="0.31496062992125984" footer="0.31496062992125984"/>
  <pageSetup firstPageNumber="1" useFirstPageNumber="1" horizontalDpi="600" verticalDpi="600" orientation="landscape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77"/>
  <sheetViews>
    <sheetView showGridLines="0" showZeros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6" sqref="A66"/>
    </sheetView>
  </sheetViews>
  <sheetFormatPr defaultColWidth="9.00390625" defaultRowHeight="14.25"/>
  <cols>
    <col min="1" max="1" width="42.25390625" style="40" customWidth="1"/>
    <col min="2" max="4" width="13.875" style="40" customWidth="1"/>
    <col min="5" max="5" width="14.25390625" style="40" customWidth="1"/>
    <col min="6" max="16384" width="9.00390625" style="40" customWidth="1"/>
  </cols>
  <sheetData>
    <row r="1" spans="1:5" s="17" customFormat="1" ht="22.5">
      <c r="A1" s="128" t="s">
        <v>680</v>
      </c>
      <c r="B1" s="128"/>
      <c r="C1" s="128"/>
      <c r="D1" s="128"/>
      <c r="E1" s="128"/>
    </row>
    <row r="2" spans="1:5" s="18" customFormat="1" ht="15.75" customHeight="1">
      <c r="A2" s="18" t="s">
        <v>596</v>
      </c>
      <c r="E2" s="19" t="s">
        <v>11</v>
      </c>
    </row>
    <row r="3" spans="1:5" s="23" customFormat="1" ht="24">
      <c r="A3" s="20" t="s">
        <v>12</v>
      </c>
      <c r="B3" s="21" t="s">
        <v>501</v>
      </c>
      <c r="C3" s="21" t="s">
        <v>13</v>
      </c>
      <c r="D3" s="21" t="s">
        <v>502</v>
      </c>
      <c r="E3" s="22" t="s">
        <v>14</v>
      </c>
    </row>
    <row r="4" spans="1:5" s="23" customFormat="1" ht="14.25" customHeight="1">
      <c r="A4" s="24" t="s">
        <v>15</v>
      </c>
      <c r="B4" s="25">
        <f>B5+B11+B17+B26+B31+B38+B44+B54+B59+B65+B69+B78+B82+B85+B87+B90+B93+B96+B100+B105+B109+B113+B117+B120+B124+B75</f>
        <v>19832</v>
      </c>
      <c r="C4" s="25">
        <f>C5+C11+C17+C26+C31+C38+C44+C54+C59+C65+C69+C78+C82+C85+C87+C90+C93+C96+C100+C105+C109+C113+C117+C120+C124</f>
        <v>26264</v>
      </c>
      <c r="D4" s="26">
        <f>IF(B4=0,0,C4/B4*100-100)</f>
        <v>32.43243243243242</v>
      </c>
      <c r="E4" s="24"/>
    </row>
    <row r="5" spans="1:5" s="23" customFormat="1" ht="14.25" customHeight="1">
      <c r="A5" s="27" t="s">
        <v>16</v>
      </c>
      <c r="B5" s="25">
        <f>SUM(B6:B10)</f>
        <v>264</v>
      </c>
      <c r="C5" s="25">
        <f>SUM(C6:C10)</f>
        <v>290</v>
      </c>
      <c r="D5" s="26">
        <f aca="true" t="shared" si="0" ref="D5:D67">IF(B5=0,0,C5/B5*100-100)</f>
        <v>9.848484848484844</v>
      </c>
      <c r="E5" s="24"/>
    </row>
    <row r="6" spans="1:5" s="23" customFormat="1" ht="14.25" customHeight="1">
      <c r="A6" s="27" t="s">
        <v>17</v>
      </c>
      <c r="B6" s="28">
        <v>181</v>
      </c>
      <c r="C6" s="25">
        <v>188</v>
      </c>
      <c r="D6" s="26">
        <f t="shared" si="0"/>
        <v>3.8674033149171265</v>
      </c>
      <c r="E6" s="24"/>
    </row>
    <row r="7" spans="1:5" s="23" customFormat="1" ht="14.25" customHeight="1">
      <c r="A7" s="29" t="s">
        <v>18</v>
      </c>
      <c r="B7" s="28">
        <v>33</v>
      </c>
      <c r="C7" s="25">
        <v>49</v>
      </c>
      <c r="D7" s="26">
        <f t="shared" si="0"/>
        <v>48.4848484848485</v>
      </c>
      <c r="E7" s="24"/>
    </row>
    <row r="8" spans="1:5" s="23" customFormat="1" ht="14.25" customHeight="1">
      <c r="A8" s="24" t="s">
        <v>19</v>
      </c>
      <c r="B8" s="25"/>
      <c r="C8" s="25">
        <v>1</v>
      </c>
      <c r="D8" s="26">
        <f t="shared" si="0"/>
        <v>0</v>
      </c>
      <c r="E8" s="24"/>
    </row>
    <row r="9" spans="1:5" s="23" customFormat="1" ht="14.25" customHeight="1">
      <c r="A9" s="24" t="s">
        <v>20</v>
      </c>
      <c r="B9" s="28">
        <v>9</v>
      </c>
      <c r="C9" s="25">
        <v>22</v>
      </c>
      <c r="D9" s="26">
        <f t="shared" si="0"/>
        <v>144.44444444444446</v>
      </c>
      <c r="E9" s="24"/>
    </row>
    <row r="10" spans="1:5" s="23" customFormat="1" ht="14.25" customHeight="1">
      <c r="A10" s="24" t="s">
        <v>21</v>
      </c>
      <c r="B10" s="28">
        <v>41</v>
      </c>
      <c r="C10" s="25">
        <v>30</v>
      </c>
      <c r="D10" s="26">
        <f t="shared" si="0"/>
        <v>-26.829268292682926</v>
      </c>
      <c r="E10" s="24"/>
    </row>
    <row r="11" spans="1:5" s="23" customFormat="1" ht="14.25" customHeight="1">
      <c r="A11" s="27" t="s">
        <v>22</v>
      </c>
      <c r="B11" s="25">
        <f>SUM(B12:B16)</f>
        <v>206</v>
      </c>
      <c r="C11" s="25">
        <f>SUM(C12:C16)</f>
        <v>283</v>
      </c>
      <c r="D11" s="26">
        <f t="shared" si="0"/>
        <v>37.37864077669903</v>
      </c>
      <c r="E11" s="24"/>
    </row>
    <row r="12" spans="1:5" s="23" customFormat="1" ht="14.25" customHeight="1">
      <c r="A12" s="27" t="s">
        <v>17</v>
      </c>
      <c r="B12" s="28">
        <v>90</v>
      </c>
      <c r="C12" s="25">
        <v>146</v>
      </c>
      <c r="D12" s="26">
        <f t="shared" si="0"/>
        <v>62.22222222222223</v>
      </c>
      <c r="E12" s="24"/>
    </row>
    <row r="13" spans="1:5" s="23" customFormat="1" ht="14.25" customHeight="1">
      <c r="A13" s="30" t="s">
        <v>23</v>
      </c>
      <c r="B13" s="28">
        <v>6</v>
      </c>
      <c r="C13" s="25"/>
      <c r="D13" s="26">
        <f t="shared" si="0"/>
        <v>-100</v>
      </c>
      <c r="E13" s="24"/>
    </row>
    <row r="14" spans="1:5" s="23" customFormat="1" ht="14.25" customHeight="1">
      <c r="A14" s="29" t="s">
        <v>24</v>
      </c>
      <c r="B14" s="28">
        <v>1</v>
      </c>
      <c r="C14" s="25">
        <v>79</v>
      </c>
      <c r="D14" s="26">
        <f t="shared" si="0"/>
        <v>7800</v>
      </c>
      <c r="E14" s="24"/>
    </row>
    <row r="15" spans="1:5" s="23" customFormat="1" ht="14.25" customHeight="1">
      <c r="A15" s="29" t="s">
        <v>25</v>
      </c>
      <c r="B15" s="28">
        <v>7</v>
      </c>
      <c r="C15" s="25">
        <v>7</v>
      </c>
      <c r="D15" s="26">
        <f t="shared" si="0"/>
        <v>0</v>
      </c>
      <c r="E15" s="24"/>
    </row>
    <row r="16" spans="1:5" s="23" customFormat="1" ht="14.25" customHeight="1">
      <c r="A16" s="29" t="s">
        <v>26</v>
      </c>
      <c r="B16" s="28">
        <v>102</v>
      </c>
      <c r="C16" s="25">
        <v>51</v>
      </c>
      <c r="D16" s="26">
        <f t="shared" si="0"/>
        <v>-50</v>
      </c>
      <c r="E16" s="24"/>
    </row>
    <row r="17" spans="1:5" s="23" customFormat="1" ht="14.25" customHeight="1">
      <c r="A17" s="27" t="s">
        <v>27</v>
      </c>
      <c r="B17" s="25">
        <f>SUM(B18:B25)</f>
        <v>7267</v>
      </c>
      <c r="C17" s="25">
        <f>SUM(C18:C25)</f>
        <v>9427</v>
      </c>
      <c r="D17" s="26">
        <f t="shared" si="0"/>
        <v>29.723407183156723</v>
      </c>
      <c r="E17" s="24"/>
    </row>
    <row r="18" spans="1:5" s="23" customFormat="1" ht="14.25" customHeight="1">
      <c r="A18" s="27" t="s">
        <v>17</v>
      </c>
      <c r="B18" s="28">
        <v>3494</v>
      </c>
      <c r="C18" s="25">
        <v>3490</v>
      </c>
      <c r="D18" s="26">
        <f t="shared" si="0"/>
        <v>-0.11448196908986574</v>
      </c>
      <c r="E18" s="24"/>
    </row>
    <row r="19" spans="1:5" s="23" customFormat="1" ht="14.25" customHeight="1">
      <c r="A19" s="27" t="s">
        <v>28</v>
      </c>
      <c r="B19" s="28">
        <v>20</v>
      </c>
      <c r="C19" s="25">
        <v>1</v>
      </c>
      <c r="D19" s="26">
        <f t="shared" si="0"/>
        <v>-95</v>
      </c>
      <c r="E19" s="24"/>
    </row>
    <row r="20" spans="1:5" s="23" customFormat="1" ht="14.25" customHeight="1">
      <c r="A20" s="29" t="s">
        <v>29</v>
      </c>
      <c r="B20" s="28">
        <v>1372</v>
      </c>
      <c r="C20" s="25">
        <v>983</v>
      </c>
      <c r="D20" s="26">
        <f t="shared" si="0"/>
        <v>-28.352769679300295</v>
      </c>
      <c r="E20" s="24"/>
    </row>
    <row r="21" spans="1:5" s="23" customFormat="1" ht="14.25" customHeight="1">
      <c r="A21" s="27" t="s">
        <v>30</v>
      </c>
      <c r="B21" s="28">
        <v>38</v>
      </c>
      <c r="C21" s="25">
        <v>93</v>
      </c>
      <c r="D21" s="26">
        <f t="shared" si="0"/>
        <v>144.73684210526315</v>
      </c>
      <c r="E21" s="24"/>
    </row>
    <row r="22" spans="1:5" s="23" customFormat="1" ht="14.25" customHeight="1">
      <c r="A22" s="27" t="s">
        <v>31</v>
      </c>
      <c r="B22" s="28">
        <v>2</v>
      </c>
      <c r="C22" s="25">
        <v>13</v>
      </c>
      <c r="D22" s="26">
        <f t="shared" si="0"/>
        <v>550</v>
      </c>
      <c r="E22" s="24"/>
    </row>
    <row r="23" spans="1:5" s="23" customFormat="1" ht="14.25" customHeight="1">
      <c r="A23" s="27" t="s">
        <v>32</v>
      </c>
      <c r="B23" s="25"/>
      <c r="C23" s="25">
        <v>112</v>
      </c>
      <c r="D23" s="26">
        <f t="shared" si="0"/>
        <v>0</v>
      </c>
      <c r="E23" s="24"/>
    </row>
    <row r="24" spans="1:5" s="23" customFormat="1" ht="14.25" customHeight="1">
      <c r="A24" s="29" t="s">
        <v>33</v>
      </c>
      <c r="B24" s="28">
        <v>96</v>
      </c>
      <c r="C24" s="25">
        <v>301</v>
      </c>
      <c r="D24" s="26">
        <f t="shared" si="0"/>
        <v>213.54166666666663</v>
      </c>
      <c r="E24" s="24"/>
    </row>
    <row r="25" spans="1:5" s="23" customFormat="1" ht="14.25" customHeight="1">
      <c r="A25" s="29" t="s">
        <v>34</v>
      </c>
      <c r="B25" s="28">
        <v>2245</v>
      </c>
      <c r="C25" s="25">
        <v>4434</v>
      </c>
      <c r="D25" s="26">
        <f t="shared" si="0"/>
        <v>97.5055679287305</v>
      </c>
      <c r="E25" s="24"/>
    </row>
    <row r="26" spans="1:5" s="23" customFormat="1" ht="14.25" customHeight="1">
      <c r="A26" s="27" t="s">
        <v>35</v>
      </c>
      <c r="B26" s="25">
        <f>SUM(B27:B30)</f>
        <v>251</v>
      </c>
      <c r="C26" s="25">
        <f>SUM(C27:C30)</f>
        <v>313</v>
      </c>
      <c r="D26" s="26">
        <f t="shared" si="0"/>
        <v>24.701195219123505</v>
      </c>
      <c r="E26" s="24"/>
    </row>
    <row r="27" spans="1:5" s="23" customFormat="1" ht="14.25" customHeight="1">
      <c r="A27" s="27" t="s">
        <v>17</v>
      </c>
      <c r="B27" s="28">
        <v>126</v>
      </c>
      <c r="C27" s="25">
        <v>127</v>
      </c>
      <c r="D27" s="26">
        <f t="shared" si="0"/>
        <v>0.7936507936507837</v>
      </c>
      <c r="E27" s="24"/>
    </row>
    <row r="28" spans="1:5" s="23" customFormat="1" ht="14.25" customHeight="1">
      <c r="A28" s="27" t="s">
        <v>36</v>
      </c>
      <c r="B28" s="28">
        <v>105</v>
      </c>
      <c r="C28" s="25">
        <v>92</v>
      </c>
      <c r="D28" s="26">
        <f t="shared" si="0"/>
        <v>-12.38095238095238</v>
      </c>
      <c r="E28" s="24"/>
    </row>
    <row r="29" spans="1:5" s="23" customFormat="1" ht="14.25" customHeight="1">
      <c r="A29" s="27" t="s">
        <v>33</v>
      </c>
      <c r="B29" s="25"/>
      <c r="C29" s="25"/>
      <c r="D29" s="26">
        <f t="shared" si="0"/>
        <v>0</v>
      </c>
      <c r="E29" s="24"/>
    </row>
    <row r="30" spans="1:5" s="23" customFormat="1" ht="14.25" customHeight="1">
      <c r="A30" s="29" t="s">
        <v>37</v>
      </c>
      <c r="B30" s="28">
        <v>20</v>
      </c>
      <c r="C30" s="25">
        <v>94</v>
      </c>
      <c r="D30" s="26">
        <f t="shared" si="0"/>
        <v>370</v>
      </c>
      <c r="E30" s="24"/>
    </row>
    <row r="31" spans="1:5" s="23" customFormat="1" ht="14.25" customHeight="1">
      <c r="A31" s="29" t="s">
        <v>38</v>
      </c>
      <c r="B31" s="25">
        <f>SUM(B32:B37)</f>
        <v>130</v>
      </c>
      <c r="C31" s="25">
        <f>SUM(C32:C37)</f>
        <v>179</v>
      </c>
      <c r="D31" s="26">
        <f t="shared" si="0"/>
        <v>37.69230769230768</v>
      </c>
      <c r="E31" s="24"/>
    </row>
    <row r="32" spans="1:5" s="23" customFormat="1" ht="14.25" customHeight="1">
      <c r="A32" s="29" t="s">
        <v>17</v>
      </c>
      <c r="B32" s="28">
        <v>68</v>
      </c>
      <c r="C32" s="25">
        <v>74</v>
      </c>
      <c r="D32" s="26">
        <f t="shared" si="0"/>
        <v>8.823529411764696</v>
      </c>
      <c r="E32" s="24"/>
    </row>
    <row r="33" spans="1:5" s="23" customFormat="1" ht="14.25" customHeight="1">
      <c r="A33" s="30" t="s">
        <v>23</v>
      </c>
      <c r="B33" s="28">
        <v>3</v>
      </c>
      <c r="C33" s="25"/>
      <c r="D33" s="26">
        <f t="shared" si="0"/>
        <v>-100</v>
      </c>
      <c r="E33" s="24"/>
    </row>
    <row r="34" spans="1:5" s="23" customFormat="1" ht="14.25" customHeight="1">
      <c r="A34" s="27" t="s">
        <v>39</v>
      </c>
      <c r="B34" s="28">
        <v>21</v>
      </c>
      <c r="C34" s="25">
        <v>8</v>
      </c>
      <c r="D34" s="26">
        <f t="shared" si="0"/>
        <v>-61.904761904761905</v>
      </c>
      <c r="E34" s="24"/>
    </row>
    <row r="35" spans="1:5" s="23" customFormat="1" ht="14.25" customHeight="1">
      <c r="A35" s="29" t="s">
        <v>40</v>
      </c>
      <c r="B35" s="25"/>
      <c r="C35" s="25">
        <v>51</v>
      </c>
      <c r="D35" s="26">
        <f t="shared" si="0"/>
        <v>0</v>
      </c>
      <c r="E35" s="24"/>
    </row>
    <row r="36" spans="1:5" s="23" customFormat="1" ht="14.25" customHeight="1">
      <c r="A36" s="29" t="s">
        <v>41</v>
      </c>
      <c r="B36" s="25"/>
      <c r="C36" s="25">
        <v>5</v>
      </c>
      <c r="D36" s="26">
        <f t="shared" si="0"/>
        <v>0</v>
      </c>
      <c r="E36" s="24"/>
    </row>
    <row r="37" spans="1:5" s="23" customFormat="1" ht="14.25" customHeight="1">
      <c r="A37" s="27" t="s">
        <v>42</v>
      </c>
      <c r="B37" s="28">
        <v>38</v>
      </c>
      <c r="C37" s="25">
        <v>41</v>
      </c>
      <c r="D37" s="26">
        <f t="shared" si="0"/>
        <v>7.89473684210526</v>
      </c>
      <c r="E37" s="24"/>
    </row>
    <row r="38" spans="1:5" s="23" customFormat="1" ht="14.25" customHeight="1">
      <c r="A38" s="27" t="s">
        <v>43</v>
      </c>
      <c r="B38" s="25">
        <f>SUM(B39:B43)</f>
        <v>1621</v>
      </c>
      <c r="C38" s="25">
        <f>SUM(C39:C43)</f>
        <v>2455</v>
      </c>
      <c r="D38" s="26">
        <f t="shared" si="0"/>
        <v>51.44972239358421</v>
      </c>
      <c r="E38" s="24"/>
    </row>
    <row r="39" spans="1:5" s="23" customFormat="1" ht="14.25" customHeight="1">
      <c r="A39" s="29" t="s">
        <v>17</v>
      </c>
      <c r="B39" s="28">
        <v>595</v>
      </c>
      <c r="C39" s="25">
        <v>598</v>
      </c>
      <c r="D39" s="26">
        <f t="shared" si="0"/>
        <v>0.5042016806722671</v>
      </c>
      <c r="E39" s="24"/>
    </row>
    <row r="40" spans="1:5" s="23" customFormat="1" ht="14.25" customHeight="1">
      <c r="A40" s="24" t="s">
        <v>44</v>
      </c>
      <c r="B40" s="25"/>
      <c r="C40" s="25">
        <v>7</v>
      </c>
      <c r="D40" s="26">
        <f t="shared" si="0"/>
        <v>0</v>
      </c>
      <c r="E40" s="24"/>
    </row>
    <row r="41" spans="1:5" s="23" customFormat="1" ht="14.25" customHeight="1">
      <c r="A41" s="27" t="s">
        <v>45</v>
      </c>
      <c r="B41" s="28">
        <v>35</v>
      </c>
      <c r="C41" s="25">
        <v>35</v>
      </c>
      <c r="D41" s="26">
        <f t="shared" si="0"/>
        <v>0</v>
      </c>
      <c r="E41" s="24"/>
    </row>
    <row r="42" spans="1:5" s="23" customFormat="1" ht="14.25" customHeight="1">
      <c r="A42" s="29" t="s">
        <v>33</v>
      </c>
      <c r="B42" s="28">
        <v>58</v>
      </c>
      <c r="C42" s="25">
        <v>74</v>
      </c>
      <c r="D42" s="26">
        <f t="shared" si="0"/>
        <v>27.58620689655173</v>
      </c>
      <c r="E42" s="24"/>
    </row>
    <row r="43" spans="1:5" s="23" customFormat="1" ht="14.25" customHeight="1">
      <c r="A43" s="29" t="s">
        <v>46</v>
      </c>
      <c r="B43" s="28">
        <v>933</v>
      </c>
      <c r="C43" s="25">
        <v>1741</v>
      </c>
      <c r="D43" s="26">
        <f t="shared" si="0"/>
        <v>86.60235798499465</v>
      </c>
      <c r="E43" s="24"/>
    </row>
    <row r="44" spans="1:5" s="23" customFormat="1" ht="14.25" customHeight="1">
      <c r="A44" s="27" t="s">
        <v>47</v>
      </c>
      <c r="B44" s="25">
        <f>SUM(B45:B53)</f>
        <v>3068</v>
      </c>
      <c r="C44" s="25">
        <f>SUM(C45:C53)</f>
        <v>3201</v>
      </c>
      <c r="D44" s="26">
        <f t="shared" si="0"/>
        <v>4.3350717079530625</v>
      </c>
      <c r="E44" s="24"/>
    </row>
    <row r="45" spans="1:5" s="23" customFormat="1" ht="14.25" customHeight="1">
      <c r="A45" s="27" t="s">
        <v>17</v>
      </c>
      <c r="B45" s="28">
        <v>695</v>
      </c>
      <c r="C45" s="25">
        <v>508</v>
      </c>
      <c r="D45" s="26">
        <f t="shared" si="0"/>
        <v>-26.906474820143885</v>
      </c>
      <c r="E45" s="24"/>
    </row>
    <row r="46" spans="1:5" s="23" customFormat="1" ht="14.25" customHeight="1">
      <c r="A46" s="27" t="s">
        <v>28</v>
      </c>
      <c r="B46" s="28">
        <v>441</v>
      </c>
      <c r="C46" s="25">
        <v>681</v>
      </c>
      <c r="D46" s="26">
        <f t="shared" si="0"/>
        <v>54.42176870748298</v>
      </c>
      <c r="E46" s="24"/>
    </row>
    <row r="47" spans="1:5" s="23" customFormat="1" ht="14.25" customHeight="1">
      <c r="A47" s="29" t="s">
        <v>48</v>
      </c>
      <c r="B47" s="28">
        <v>40</v>
      </c>
      <c r="C47" s="25">
        <v>45</v>
      </c>
      <c r="D47" s="26">
        <f t="shared" si="0"/>
        <v>12.5</v>
      </c>
      <c r="E47" s="24"/>
    </row>
    <row r="48" spans="1:5" s="23" customFormat="1" ht="14.25" customHeight="1">
      <c r="A48" s="29" t="s">
        <v>49</v>
      </c>
      <c r="B48" s="28">
        <v>20</v>
      </c>
      <c r="C48" s="25">
        <v>30</v>
      </c>
      <c r="D48" s="26">
        <f t="shared" si="0"/>
        <v>50</v>
      </c>
      <c r="E48" s="24"/>
    </row>
    <row r="49" spans="1:5" s="23" customFormat="1" ht="14.25" customHeight="1">
      <c r="A49" s="24" t="s">
        <v>50</v>
      </c>
      <c r="B49" s="28">
        <v>141</v>
      </c>
      <c r="C49" s="25">
        <v>90</v>
      </c>
      <c r="D49" s="26">
        <f t="shared" si="0"/>
        <v>-36.170212765957444</v>
      </c>
      <c r="E49" s="24"/>
    </row>
    <row r="50" spans="1:5" s="23" customFormat="1" ht="14.25" customHeight="1">
      <c r="A50" s="27" t="s">
        <v>51</v>
      </c>
      <c r="B50" s="28">
        <v>59</v>
      </c>
      <c r="C50" s="25">
        <v>64</v>
      </c>
      <c r="D50" s="26">
        <f t="shared" si="0"/>
        <v>8.474576271186436</v>
      </c>
      <c r="E50" s="24"/>
    </row>
    <row r="51" spans="1:5" s="23" customFormat="1" ht="14.25" customHeight="1">
      <c r="A51" s="27" t="s">
        <v>52</v>
      </c>
      <c r="B51" s="28">
        <v>120</v>
      </c>
      <c r="C51" s="25">
        <v>80</v>
      </c>
      <c r="D51" s="26">
        <f t="shared" si="0"/>
        <v>-33.33333333333334</v>
      </c>
      <c r="E51" s="24"/>
    </row>
    <row r="52" spans="1:5" s="23" customFormat="1" ht="14.25" customHeight="1">
      <c r="A52" s="27" t="s">
        <v>45</v>
      </c>
      <c r="B52" s="28">
        <v>90</v>
      </c>
      <c r="C52" s="25">
        <v>100</v>
      </c>
      <c r="D52" s="26">
        <f t="shared" si="0"/>
        <v>11.111111111111114</v>
      </c>
      <c r="E52" s="24"/>
    </row>
    <row r="53" spans="1:5" s="23" customFormat="1" ht="14.25" customHeight="1">
      <c r="A53" s="29" t="s">
        <v>53</v>
      </c>
      <c r="B53" s="28">
        <v>1462</v>
      </c>
      <c r="C53" s="25">
        <v>1603</v>
      </c>
      <c r="D53" s="26">
        <f t="shared" si="0"/>
        <v>9.644322845417236</v>
      </c>
      <c r="E53" s="24"/>
    </row>
    <row r="54" spans="1:5" s="23" customFormat="1" ht="14.25" customHeight="1">
      <c r="A54" s="29" t="s">
        <v>54</v>
      </c>
      <c r="B54" s="25">
        <f>SUM(B55:B58)</f>
        <v>179</v>
      </c>
      <c r="C54" s="25">
        <f>SUM(C55:C58)</f>
        <v>195</v>
      </c>
      <c r="D54" s="26">
        <f t="shared" si="0"/>
        <v>8.938547486033514</v>
      </c>
      <c r="E54" s="24"/>
    </row>
    <row r="55" spans="1:5" s="23" customFormat="1" ht="14.25" customHeight="1">
      <c r="A55" s="27" t="s">
        <v>17</v>
      </c>
      <c r="B55" s="28">
        <v>99</v>
      </c>
      <c r="C55" s="25">
        <v>99</v>
      </c>
      <c r="D55" s="26">
        <f t="shared" si="0"/>
        <v>0</v>
      </c>
      <c r="E55" s="24"/>
    </row>
    <row r="56" spans="1:5" s="23" customFormat="1" ht="14.25" customHeight="1">
      <c r="A56" s="29" t="s">
        <v>55</v>
      </c>
      <c r="B56" s="28">
        <v>60</v>
      </c>
      <c r="C56" s="25">
        <v>48</v>
      </c>
      <c r="D56" s="26">
        <f t="shared" si="0"/>
        <v>-20</v>
      </c>
      <c r="E56" s="24"/>
    </row>
    <row r="57" spans="1:5" s="23" customFormat="1" ht="14.25" customHeight="1">
      <c r="A57" s="30" t="s">
        <v>56</v>
      </c>
      <c r="B57" s="28">
        <v>15</v>
      </c>
      <c r="C57" s="25"/>
      <c r="D57" s="26">
        <f t="shared" si="0"/>
        <v>-100</v>
      </c>
      <c r="E57" s="24"/>
    </row>
    <row r="58" spans="1:5" s="23" customFormat="1" ht="14.25" customHeight="1">
      <c r="A58" s="24" t="s">
        <v>57</v>
      </c>
      <c r="B58" s="28">
        <v>5</v>
      </c>
      <c r="C58" s="25">
        <v>48</v>
      </c>
      <c r="D58" s="26">
        <f t="shared" si="0"/>
        <v>860</v>
      </c>
      <c r="E58" s="24"/>
    </row>
    <row r="59" spans="1:5" s="23" customFormat="1" ht="14.25" customHeight="1">
      <c r="A59" s="29" t="s">
        <v>58</v>
      </c>
      <c r="B59" s="25">
        <f>SUM(B60:B64)</f>
        <v>66</v>
      </c>
      <c r="C59" s="25">
        <f>SUM(C60:C64)</f>
        <v>99</v>
      </c>
      <c r="D59" s="26">
        <f t="shared" si="0"/>
        <v>50</v>
      </c>
      <c r="E59" s="24"/>
    </row>
    <row r="60" spans="1:5" s="23" customFormat="1" ht="14.25" customHeight="1">
      <c r="A60" s="29" t="s">
        <v>17</v>
      </c>
      <c r="B60" s="28">
        <v>34</v>
      </c>
      <c r="C60" s="25">
        <v>33</v>
      </c>
      <c r="D60" s="26">
        <f t="shared" si="0"/>
        <v>-2.941176470588232</v>
      </c>
      <c r="E60" s="24"/>
    </row>
    <row r="61" spans="1:5" s="23" customFormat="1" ht="14.25" customHeight="1">
      <c r="A61" s="29" t="s">
        <v>59</v>
      </c>
      <c r="B61" s="25"/>
      <c r="C61" s="25">
        <v>41</v>
      </c>
      <c r="D61" s="26">
        <f t="shared" si="0"/>
        <v>0</v>
      </c>
      <c r="E61" s="24"/>
    </row>
    <row r="62" spans="1:5" s="23" customFormat="1" ht="14.25" customHeight="1">
      <c r="A62" s="27" t="s">
        <v>60</v>
      </c>
      <c r="B62" s="25"/>
      <c r="C62" s="25">
        <v>18</v>
      </c>
      <c r="D62" s="26">
        <f t="shared" si="0"/>
        <v>0</v>
      </c>
      <c r="E62" s="24"/>
    </row>
    <row r="63" spans="1:5" s="23" customFormat="1" ht="14.25" customHeight="1">
      <c r="A63" s="30" t="s">
        <v>61</v>
      </c>
      <c r="B63" s="28">
        <v>18</v>
      </c>
      <c r="C63" s="25"/>
      <c r="D63" s="26">
        <f t="shared" si="0"/>
        <v>-100</v>
      </c>
      <c r="E63" s="24"/>
    </row>
    <row r="64" spans="1:5" s="23" customFormat="1" ht="14.25" customHeight="1">
      <c r="A64" s="29" t="s">
        <v>62</v>
      </c>
      <c r="B64" s="28">
        <v>14</v>
      </c>
      <c r="C64" s="25">
        <v>7</v>
      </c>
      <c r="D64" s="26">
        <f t="shared" si="0"/>
        <v>-50</v>
      </c>
      <c r="E64" s="24"/>
    </row>
    <row r="65" spans="1:5" s="23" customFormat="1" ht="14.25" customHeight="1">
      <c r="A65" s="24" t="s">
        <v>63</v>
      </c>
      <c r="B65" s="25">
        <f>SUM(B66:B68)</f>
        <v>364</v>
      </c>
      <c r="C65" s="25">
        <f>SUM(C66:C68)</f>
        <v>504</v>
      </c>
      <c r="D65" s="26">
        <f t="shared" si="0"/>
        <v>38.46153846153845</v>
      </c>
      <c r="E65" s="24"/>
    </row>
    <row r="66" spans="1:5" s="23" customFormat="1" ht="14.25" customHeight="1">
      <c r="A66" s="27" t="s">
        <v>17</v>
      </c>
      <c r="B66" s="28">
        <v>284</v>
      </c>
      <c r="C66" s="25">
        <v>326</v>
      </c>
      <c r="D66" s="26">
        <f t="shared" si="0"/>
        <v>14.788732394366207</v>
      </c>
      <c r="E66" s="24"/>
    </row>
    <row r="67" spans="1:5" s="23" customFormat="1" ht="14.25" customHeight="1">
      <c r="A67" s="27" t="s">
        <v>28</v>
      </c>
      <c r="B67" s="25">
        <v>1</v>
      </c>
      <c r="C67" s="25">
        <v>1</v>
      </c>
      <c r="D67" s="26">
        <f t="shared" si="0"/>
        <v>0</v>
      </c>
      <c r="E67" s="24"/>
    </row>
    <row r="68" spans="1:5" s="23" customFormat="1" ht="14.25" customHeight="1">
      <c r="A68" s="27" t="s">
        <v>64</v>
      </c>
      <c r="B68" s="28">
        <v>79</v>
      </c>
      <c r="C68" s="25">
        <v>177</v>
      </c>
      <c r="D68" s="26">
        <f aca="true" t="shared" si="1" ref="D68:D130">IF(B68=0,0,C68/B68*100-100)</f>
        <v>124.0506329113924</v>
      </c>
      <c r="E68" s="24"/>
    </row>
    <row r="69" spans="1:5" s="23" customFormat="1" ht="14.25" customHeight="1">
      <c r="A69" s="24" t="s">
        <v>65</v>
      </c>
      <c r="B69" s="25">
        <f>SUM(B70:B74)</f>
        <v>1578</v>
      </c>
      <c r="C69" s="25">
        <f>SUM(C70:C74)</f>
        <v>1685</v>
      </c>
      <c r="D69" s="26">
        <f t="shared" si="1"/>
        <v>6.780735107731289</v>
      </c>
      <c r="E69" s="24"/>
    </row>
    <row r="70" spans="1:5" s="23" customFormat="1" ht="14.25" customHeight="1">
      <c r="A70" s="27" t="s">
        <v>17</v>
      </c>
      <c r="B70" s="28">
        <v>229</v>
      </c>
      <c r="C70" s="25">
        <v>208</v>
      </c>
      <c r="D70" s="26">
        <f t="shared" si="1"/>
        <v>-9.17030567685589</v>
      </c>
      <c r="E70" s="24"/>
    </row>
    <row r="71" spans="1:5" s="23" customFormat="1" ht="14.25" customHeight="1">
      <c r="A71" s="30" t="s">
        <v>23</v>
      </c>
      <c r="B71" s="28">
        <v>1</v>
      </c>
      <c r="C71" s="25"/>
      <c r="D71" s="26">
        <f t="shared" si="1"/>
        <v>-100</v>
      </c>
      <c r="E71" s="24"/>
    </row>
    <row r="72" spans="1:5" s="23" customFormat="1" ht="14.25" customHeight="1">
      <c r="A72" s="27" t="s">
        <v>66</v>
      </c>
      <c r="B72" s="28">
        <v>860</v>
      </c>
      <c r="C72" s="25">
        <v>1239</v>
      </c>
      <c r="D72" s="26">
        <f t="shared" si="1"/>
        <v>44.06976744186045</v>
      </c>
      <c r="E72" s="24"/>
    </row>
    <row r="73" spans="1:5" s="23" customFormat="1" ht="14.25" customHeight="1">
      <c r="A73" s="27" t="s">
        <v>33</v>
      </c>
      <c r="B73" s="28">
        <v>20</v>
      </c>
      <c r="C73" s="25">
        <v>23</v>
      </c>
      <c r="D73" s="26">
        <f t="shared" si="1"/>
        <v>14.999999999999986</v>
      </c>
      <c r="E73" s="24"/>
    </row>
    <row r="74" spans="1:5" s="23" customFormat="1" ht="14.25" customHeight="1">
      <c r="A74" s="29" t="s">
        <v>67</v>
      </c>
      <c r="B74" s="28">
        <v>468</v>
      </c>
      <c r="C74" s="25">
        <v>215</v>
      </c>
      <c r="D74" s="26">
        <f t="shared" si="1"/>
        <v>-54.05982905982906</v>
      </c>
      <c r="E74" s="24"/>
    </row>
    <row r="75" spans="1:5" s="23" customFormat="1" ht="14.25" customHeight="1">
      <c r="A75" s="30" t="s">
        <v>68</v>
      </c>
      <c r="B75" s="28">
        <f>SUM(B76:B77)</f>
        <v>10</v>
      </c>
      <c r="C75" s="25"/>
      <c r="D75" s="26">
        <f t="shared" si="1"/>
        <v>-100</v>
      </c>
      <c r="E75" s="24"/>
    </row>
    <row r="76" spans="1:5" s="23" customFormat="1" ht="14.25" customHeight="1">
      <c r="A76" s="30" t="s">
        <v>69</v>
      </c>
      <c r="B76" s="28">
        <v>2</v>
      </c>
      <c r="C76" s="25"/>
      <c r="D76" s="26">
        <f t="shared" si="1"/>
        <v>-100</v>
      </c>
      <c r="E76" s="24"/>
    </row>
    <row r="77" spans="1:5" s="23" customFormat="1" ht="14.25" customHeight="1">
      <c r="A77" s="30" t="s">
        <v>70</v>
      </c>
      <c r="B77" s="28">
        <v>8</v>
      </c>
      <c r="C77" s="25"/>
      <c r="D77" s="26">
        <f t="shared" si="1"/>
        <v>-100</v>
      </c>
      <c r="E77" s="24"/>
    </row>
    <row r="78" spans="1:5" s="23" customFormat="1" ht="14.25" customHeight="1">
      <c r="A78" s="29" t="s">
        <v>71</v>
      </c>
      <c r="B78" s="25">
        <f>SUM(B79:B81)</f>
        <v>8</v>
      </c>
      <c r="C78" s="25">
        <f>SUM(C79:C81)</f>
        <v>13</v>
      </c>
      <c r="D78" s="26">
        <f t="shared" si="1"/>
        <v>62.5</v>
      </c>
      <c r="E78" s="24"/>
    </row>
    <row r="79" spans="1:5" s="23" customFormat="1" ht="14.25" customHeight="1">
      <c r="A79" s="27" t="s">
        <v>72</v>
      </c>
      <c r="B79" s="25"/>
      <c r="C79" s="25">
        <v>3</v>
      </c>
      <c r="D79" s="26">
        <f t="shared" si="1"/>
        <v>0</v>
      </c>
      <c r="E79" s="24"/>
    </row>
    <row r="80" spans="1:5" s="23" customFormat="1" ht="14.25" customHeight="1">
      <c r="A80" s="27" t="s">
        <v>73</v>
      </c>
      <c r="B80" s="28">
        <v>6</v>
      </c>
      <c r="C80" s="25">
        <v>8</v>
      </c>
      <c r="D80" s="26">
        <f t="shared" si="1"/>
        <v>33.333333333333314</v>
      </c>
      <c r="E80" s="24"/>
    </row>
    <row r="81" spans="1:5" s="23" customFormat="1" ht="14.25" customHeight="1">
      <c r="A81" s="29" t="s">
        <v>74</v>
      </c>
      <c r="B81" s="28">
        <v>2</v>
      </c>
      <c r="C81" s="25">
        <v>2</v>
      </c>
      <c r="D81" s="26">
        <f t="shared" si="1"/>
        <v>0</v>
      </c>
      <c r="E81" s="24"/>
    </row>
    <row r="82" spans="1:5" s="23" customFormat="1" ht="14.25" customHeight="1">
      <c r="A82" s="27" t="s">
        <v>75</v>
      </c>
      <c r="B82" s="25">
        <f>SUM(B83:B84)</f>
        <v>15</v>
      </c>
      <c r="C82" s="25">
        <f>SUM(C83:C84)</f>
        <v>20</v>
      </c>
      <c r="D82" s="26">
        <f t="shared" si="1"/>
        <v>33.333333333333314</v>
      </c>
      <c r="E82" s="24"/>
    </row>
    <row r="83" spans="1:5" s="23" customFormat="1" ht="14.25" customHeight="1">
      <c r="A83" s="29" t="s">
        <v>76</v>
      </c>
      <c r="B83" s="28">
        <v>15</v>
      </c>
      <c r="C83" s="25">
        <v>16</v>
      </c>
      <c r="D83" s="26">
        <f t="shared" si="1"/>
        <v>6.666666666666671</v>
      </c>
      <c r="E83" s="24"/>
    </row>
    <row r="84" spans="1:5" s="23" customFormat="1" ht="14.25" customHeight="1">
      <c r="A84" s="29" t="s">
        <v>77</v>
      </c>
      <c r="B84" s="25"/>
      <c r="C84" s="25">
        <v>4</v>
      </c>
      <c r="D84" s="26">
        <f t="shared" si="1"/>
        <v>0</v>
      </c>
      <c r="E84" s="24"/>
    </row>
    <row r="85" spans="1:5" s="23" customFormat="1" ht="14.25" customHeight="1">
      <c r="A85" s="27" t="s">
        <v>78</v>
      </c>
      <c r="B85" s="25">
        <f>SUM(B86:B86)</f>
        <v>5</v>
      </c>
      <c r="C85" s="25">
        <f>SUM(C86:C86)</f>
        <v>4</v>
      </c>
      <c r="D85" s="26">
        <f t="shared" si="1"/>
        <v>-20</v>
      </c>
      <c r="E85" s="24"/>
    </row>
    <row r="86" spans="1:5" s="23" customFormat="1" ht="14.25" customHeight="1">
      <c r="A86" s="27" t="s">
        <v>17</v>
      </c>
      <c r="B86" s="28">
        <v>5</v>
      </c>
      <c r="C86" s="25">
        <v>4</v>
      </c>
      <c r="D86" s="26">
        <f t="shared" si="1"/>
        <v>-20</v>
      </c>
      <c r="E86" s="24"/>
    </row>
    <row r="87" spans="1:5" s="23" customFormat="1" ht="14.25" customHeight="1">
      <c r="A87" s="27" t="s">
        <v>79</v>
      </c>
      <c r="B87" s="25">
        <f>SUM(B88:B89)</f>
        <v>7</v>
      </c>
      <c r="C87" s="25">
        <f>SUM(C88:C88)</f>
        <v>6</v>
      </c>
      <c r="D87" s="26">
        <f t="shared" si="1"/>
        <v>-14.285714285714292</v>
      </c>
      <c r="E87" s="24"/>
    </row>
    <row r="88" spans="1:5" s="23" customFormat="1" ht="14.25" customHeight="1">
      <c r="A88" s="27" t="s">
        <v>17</v>
      </c>
      <c r="B88" s="28">
        <v>6</v>
      </c>
      <c r="C88" s="25">
        <v>6</v>
      </c>
      <c r="D88" s="26">
        <f t="shared" si="1"/>
        <v>0</v>
      </c>
      <c r="E88" s="24"/>
    </row>
    <row r="89" spans="1:5" s="23" customFormat="1" ht="14.25" customHeight="1">
      <c r="A89" s="30" t="s">
        <v>80</v>
      </c>
      <c r="B89" s="28">
        <v>1</v>
      </c>
      <c r="C89" s="25"/>
      <c r="D89" s="26">
        <f t="shared" si="1"/>
        <v>-100</v>
      </c>
      <c r="E89" s="24"/>
    </row>
    <row r="90" spans="1:5" s="23" customFormat="1" ht="14.25" customHeight="1">
      <c r="A90" s="27" t="s">
        <v>81</v>
      </c>
      <c r="B90" s="25">
        <f>SUM(B91:B92)</f>
        <v>4</v>
      </c>
      <c r="C90" s="25">
        <f>SUM(C91:C92)</f>
        <v>5</v>
      </c>
      <c r="D90" s="26">
        <f t="shared" si="1"/>
        <v>25</v>
      </c>
      <c r="E90" s="24"/>
    </row>
    <row r="91" spans="1:5" s="23" customFormat="1" ht="14.25" customHeight="1">
      <c r="A91" s="27" t="s">
        <v>82</v>
      </c>
      <c r="B91" s="28">
        <v>4</v>
      </c>
      <c r="C91" s="25">
        <v>3</v>
      </c>
      <c r="D91" s="26">
        <f t="shared" si="1"/>
        <v>-25</v>
      </c>
      <c r="E91" s="24"/>
    </row>
    <row r="92" spans="1:5" s="23" customFormat="1" ht="14.25" customHeight="1">
      <c r="A92" s="27" t="s">
        <v>83</v>
      </c>
      <c r="B92" s="25"/>
      <c r="C92" s="25">
        <v>2</v>
      </c>
      <c r="D92" s="26">
        <f t="shared" si="1"/>
        <v>0</v>
      </c>
      <c r="E92" s="24"/>
    </row>
    <row r="93" spans="1:5" s="23" customFormat="1" ht="14.25" customHeight="1">
      <c r="A93" s="29" t="s">
        <v>84</v>
      </c>
      <c r="B93" s="25">
        <f>SUM(B94:B95)</f>
        <v>105</v>
      </c>
      <c r="C93" s="25">
        <f>SUM(C94:C95)</f>
        <v>59</v>
      </c>
      <c r="D93" s="26">
        <f t="shared" si="1"/>
        <v>-43.80952380952381</v>
      </c>
      <c r="E93" s="24"/>
    </row>
    <row r="94" spans="1:5" s="23" customFormat="1" ht="14.25" customHeight="1">
      <c r="A94" s="29" t="s">
        <v>17</v>
      </c>
      <c r="B94" s="28">
        <v>56</v>
      </c>
      <c r="C94" s="25">
        <v>51</v>
      </c>
      <c r="D94" s="26">
        <f t="shared" si="1"/>
        <v>-8.92857142857143</v>
      </c>
      <c r="E94" s="24"/>
    </row>
    <row r="95" spans="1:5" s="23" customFormat="1" ht="14.25" customHeight="1">
      <c r="A95" s="27" t="s">
        <v>85</v>
      </c>
      <c r="B95" s="28">
        <v>49</v>
      </c>
      <c r="C95" s="25">
        <v>8</v>
      </c>
      <c r="D95" s="26">
        <f t="shared" si="1"/>
        <v>-83.6734693877551</v>
      </c>
      <c r="E95" s="24"/>
    </row>
    <row r="96" spans="1:5" s="23" customFormat="1" ht="14.25" customHeight="1">
      <c r="A96" s="29" t="s">
        <v>86</v>
      </c>
      <c r="B96" s="25">
        <f>SUM(B97:B99)</f>
        <v>54</v>
      </c>
      <c r="C96" s="25">
        <f>SUM(C97:C99)</f>
        <v>37</v>
      </c>
      <c r="D96" s="26">
        <f t="shared" si="1"/>
        <v>-31.48148148148148</v>
      </c>
      <c r="E96" s="24"/>
    </row>
    <row r="97" spans="1:5" s="23" customFormat="1" ht="14.25" customHeight="1">
      <c r="A97" s="29" t="s">
        <v>17</v>
      </c>
      <c r="B97" s="28">
        <v>29</v>
      </c>
      <c r="C97" s="25">
        <v>32</v>
      </c>
      <c r="D97" s="26">
        <f t="shared" si="1"/>
        <v>10.34482758620689</v>
      </c>
      <c r="E97" s="24"/>
    </row>
    <row r="98" spans="1:5" s="23" customFormat="1" ht="14.25" customHeight="1">
      <c r="A98" s="30" t="s">
        <v>23</v>
      </c>
      <c r="B98" s="28">
        <v>3</v>
      </c>
      <c r="C98" s="25"/>
      <c r="D98" s="26">
        <f t="shared" si="1"/>
        <v>-100</v>
      </c>
      <c r="E98" s="24"/>
    </row>
    <row r="99" spans="1:5" s="23" customFormat="1" ht="14.25" customHeight="1">
      <c r="A99" s="27" t="s">
        <v>87</v>
      </c>
      <c r="B99" s="28">
        <v>22</v>
      </c>
      <c r="C99" s="25">
        <v>5</v>
      </c>
      <c r="D99" s="26">
        <f t="shared" si="1"/>
        <v>-77.27272727272728</v>
      </c>
      <c r="E99" s="24"/>
    </row>
    <row r="100" spans="1:5" s="23" customFormat="1" ht="14.25" customHeight="1">
      <c r="A100" s="29" t="s">
        <v>88</v>
      </c>
      <c r="B100" s="25">
        <f>SUM(B101:B104)</f>
        <v>219</v>
      </c>
      <c r="C100" s="25">
        <f>SUM(C101:C104)</f>
        <v>282</v>
      </c>
      <c r="D100" s="26">
        <f t="shared" si="1"/>
        <v>28.76712328767124</v>
      </c>
      <c r="E100" s="24"/>
    </row>
    <row r="101" spans="1:5" s="23" customFormat="1" ht="14.25" customHeight="1">
      <c r="A101" s="29" t="s">
        <v>17</v>
      </c>
      <c r="B101" s="28">
        <v>116</v>
      </c>
      <c r="C101" s="25">
        <v>152</v>
      </c>
      <c r="D101" s="26">
        <f t="shared" si="1"/>
        <v>31.034482758620697</v>
      </c>
      <c r="E101" s="31"/>
    </row>
    <row r="102" spans="1:5" s="23" customFormat="1" ht="14.25" customHeight="1">
      <c r="A102" s="29" t="s">
        <v>28</v>
      </c>
      <c r="B102" s="28">
        <v>5</v>
      </c>
      <c r="C102" s="25">
        <v>1</v>
      </c>
      <c r="D102" s="26">
        <f t="shared" si="1"/>
        <v>-80</v>
      </c>
      <c r="E102" s="31"/>
    </row>
    <row r="103" spans="1:5" s="23" customFormat="1" ht="14.25" customHeight="1">
      <c r="A103" s="29" t="s">
        <v>33</v>
      </c>
      <c r="B103" s="28">
        <v>31</v>
      </c>
      <c r="C103" s="32">
        <v>36</v>
      </c>
      <c r="D103" s="26">
        <f t="shared" si="1"/>
        <v>16.129032258064527</v>
      </c>
      <c r="E103" s="24"/>
    </row>
    <row r="104" spans="1:5" s="23" customFormat="1" ht="14.25" customHeight="1">
      <c r="A104" s="29" t="s">
        <v>89</v>
      </c>
      <c r="B104" s="33">
        <v>67</v>
      </c>
      <c r="C104" s="32">
        <v>93</v>
      </c>
      <c r="D104" s="26">
        <f t="shared" si="1"/>
        <v>38.80597014925374</v>
      </c>
      <c r="E104" s="24"/>
    </row>
    <row r="105" spans="1:5" s="23" customFormat="1" ht="14.25" customHeight="1">
      <c r="A105" s="29" t="s">
        <v>90</v>
      </c>
      <c r="B105" s="32">
        <f>SUM(B106:B108)</f>
        <v>405</v>
      </c>
      <c r="C105" s="32">
        <f>SUM(C106:C108)</f>
        <v>454</v>
      </c>
      <c r="D105" s="26">
        <f t="shared" si="1"/>
        <v>12.098765432098759</v>
      </c>
      <c r="E105" s="24"/>
    </row>
    <row r="106" spans="1:5" s="23" customFormat="1" ht="14.25" customHeight="1">
      <c r="A106" s="29" t="s">
        <v>17</v>
      </c>
      <c r="B106" s="34">
        <v>268</v>
      </c>
      <c r="C106" s="32">
        <v>274</v>
      </c>
      <c r="D106" s="26">
        <f t="shared" si="1"/>
        <v>2.2388059701492438</v>
      </c>
      <c r="E106" s="24"/>
    </row>
    <row r="107" spans="1:5" s="23" customFormat="1" ht="14.25" customHeight="1">
      <c r="A107" s="27" t="s">
        <v>28</v>
      </c>
      <c r="B107" s="28">
        <v>18</v>
      </c>
      <c r="C107" s="32">
        <v>25</v>
      </c>
      <c r="D107" s="26">
        <f t="shared" si="1"/>
        <v>38.888888888888886</v>
      </c>
      <c r="E107" s="24"/>
    </row>
    <row r="108" spans="1:5" s="23" customFormat="1" ht="14.25" customHeight="1">
      <c r="A108" s="29" t="s">
        <v>91</v>
      </c>
      <c r="B108" s="28">
        <v>119</v>
      </c>
      <c r="C108" s="32">
        <v>155</v>
      </c>
      <c r="D108" s="26">
        <f t="shared" si="1"/>
        <v>30.25210084033614</v>
      </c>
      <c r="E108" s="24"/>
    </row>
    <row r="109" spans="1:5" s="23" customFormat="1" ht="14.25" customHeight="1">
      <c r="A109" s="29" t="s">
        <v>92</v>
      </c>
      <c r="B109" s="32">
        <f>SUM(B110:B112)</f>
        <v>193</v>
      </c>
      <c r="C109" s="32">
        <f>SUM(C110:C112)</f>
        <v>176</v>
      </c>
      <c r="D109" s="26">
        <f t="shared" si="1"/>
        <v>-8.808290155440417</v>
      </c>
      <c r="E109" s="24"/>
    </row>
    <row r="110" spans="1:5" s="23" customFormat="1" ht="14.25" customHeight="1">
      <c r="A110" s="27" t="s">
        <v>17</v>
      </c>
      <c r="B110" s="28">
        <v>98</v>
      </c>
      <c r="C110" s="32">
        <v>89</v>
      </c>
      <c r="D110" s="26">
        <f t="shared" si="1"/>
        <v>-9.183673469387756</v>
      </c>
      <c r="E110" s="24"/>
    </row>
    <row r="111" spans="1:5" s="23" customFormat="1" ht="14.25" customHeight="1">
      <c r="A111" s="27" t="s">
        <v>28</v>
      </c>
      <c r="B111" s="28">
        <v>3</v>
      </c>
      <c r="C111" s="32">
        <v>1</v>
      </c>
      <c r="D111" s="26">
        <f t="shared" si="1"/>
        <v>-66.66666666666667</v>
      </c>
      <c r="E111" s="24"/>
    </row>
    <row r="112" spans="1:5" s="23" customFormat="1" ht="14.25" customHeight="1">
      <c r="A112" s="29" t="s">
        <v>93</v>
      </c>
      <c r="B112" s="28">
        <v>92</v>
      </c>
      <c r="C112" s="32">
        <v>86</v>
      </c>
      <c r="D112" s="26">
        <f t="shared" si="1"/>
        <v>-6.521739130434781</v>
      </c>
      <c r="E112" s="24"/>
    </row>
    <row r="113" spans="1:5" s="23" customFormat="1" ht="14.25" customHeight="1">
      <c r="A113" s="29" t="s">
        <v>94</v>
      </c>
      <c r="B113" s="32">
        <f>SUM(B114:B116)</f>
        <v>215</v>
      </c>
      <c r="C113" s="32">
        <f>SUM(C114:C116)</f>
        <v>304</v>
      </c>
      <c r="D113" s="26">
        <f t="shared" si="1"/>
        <v>41.3953488372093</v>
      </c>
      <c r="E113" s="24"/>
    </row>
    <row r="114" spans="1:5" s="23" customFormat="1" ht="14.25" customHeight="1">
      <c r="A114" s="24" t="s">
        <v>17</v>
      </c>
      <c r="B114" s="28">
        <v>77</v>
      </c>
      <c r="C114" s="25">
        <v>90</v>
      </c>
      <c r="D114" s="26">
        <f t="shared" si="1"/>
        <v>16.883116883116884</v>
      </c>
      <c r="E114" s="24"/>
    </row>
    <row r="115" spans="1:5" s="23" customFormat="1" ht="14.25" customHeight="1">
      <c r="A115" s="27" t="s">
        <v>28</v>
      </c>
      <c r="B115" s="28">
        <v>24</v>
      </c>
      <c r="C115" s="25">
        <v>1</v>
      </c>
      <c r="D115" s="26">
        <f t="shared" si="1"/>
        <v>-95.83333333333333</v>
      </c>
      <c r="E115" s="24"/>
    </row>
    <row r="116" spans="1:5" s="23" customFormat="1" ht="14.25" customHeight="1">
      <c r="A116" s="29" t="s">
        <v>95</v>
      </c>
      <c r="B116" s="28">
        <v>114</v>
      </c>
      <c r="C116" s="25">
        <v>213</v>
      </c>
      <c r="D116" s="26">
        <f t="shared" si="1"/>
        <v>86.84210526315789</v>
      </c>
      <c r="E116" s="24"/>
    </row>
    <row r="117" spans="1:5" s="23" customFormat="1" ht="14.25" customHeight="1">
      <c r="A117" s="29" t="s">
        <v>96</v>
      </c>
      <c r="B117" s="25">
        <f>SUM(B118:B119)</f>
        <v>45</v>
      </c>
      <c r="C117" s="25">
        <f>SUM(C118:C119)</f>
        <v>45</v>
      </c>
      <c r="D117" s="26">
        <f t="shared" si="1"/>
        <v>0</v>
      </c>
      <c r="E117" s="24"/>
    </row>
    <row r="118" spans="1:5" s="23" customFormat="1" ht="14.25" customHeight="1">
      <c r="A118" s="29" t="s">
        <v>17</v>
      </c>
      <c r="B118" s="28">
        <v>35</v>
      </c>
      <c r="C118" s="25">
        <v>33</v>
      </c>
      <c r="D118" s="26">
        <f t="shared" si="1"/>
        <v>-5.714285714285722</v>
      </c>
      <c r="E118" s="24"/>
    </row>
    <row r="119" spans="1:5" s="23" customFormat="1" ht="14.25" customHeight="1">
      <c r="A119" s="29" t="s">
        <v>97</v>
      </c>
      <c r="B119" s="28">
        <v>10</v>
      </c>
      <c r="C119" s="25">
        <v>12</v>
      </c>
      <c r="D119" s="26">
        <f t="shared" si="1"/>
        <v>20</v>
      </c>
      <c r="E119" s="24"/>
    </row>
    <row r="120" spans="1:5" s="23" customFormat="1" ht="14.25" customHeight="1">
      <c r="A120" s="29" t="s">
        <v>98</v>
      </c>
      <c r="B120" s="25">
        <f>SUM(B121:B123)</f>
        <v>369</v>
      </c>
      <c r="C120" s="25">
        <f>SUM(C121:C123)</f>
        <v>1039</v>
      </c>
      <c r="D120" s="26">
        <f t="shared" si="1"/>
        <v>181.57181571815715</v>
      </c>
      <c r="E120" s="24"/>
    </row>
    <row r="121" spans="1:5" s="23" customFormat="1" ht="14.25" customHeight="1">
      <c r="A121" s="29" t="s">
        <v>17</v>
      </c>
      <c r="B121" s="34">
        <v>218</v>
      </c>
      <c r="C121" s="25">
        <v>230</v>
      </c>
      <c r="D121" s="26">
        <f t="shared" si="1"/>
        <v>5.504587155963293</v>
      </c>
      <c r="E121" s="24"/>
    </row>
    <row r="122" spans="1:5" s="23" customFormat="1" ht="14.25" customHeight="1">
      <c r="A122" s="29" t="s">
        <v>28</v>
      </c>
      <c r="B122" s="28">
        <v>14</v>
      </c>
      <c r="C122" s="25">
        <v>1</v>
      </c>
      <c r="D122" s="26">
        <f t="shared" si="1"/>
        <v>-92.85714285714286</v>
      </c>
      <c r="E122" s="24"/>
    </row>
    <row r="123" spans="1:5" s="23" customFormat="1" ht="14.25" customHeight="1">
      <c r="A123" s="27" t="s">
        <v>99</v>
      </c>
      <c r="B123" s="28">
        <v>137</v>
      </c>
      <c r="C123" s="25">
        <v>808</v>
      </c>
      <c r="D123" s="26">
        <f t="shared" si="1"/>
        <v>489.7810218978102</v>
      </c>
      <c r="E123" s="24"/>
    </row>
    <row r="124" spans="1:5" s="23" customFormat="1" ht="14.25" customHeight="1">
      <c r="A124" s="29" t="s">
        <v>100</v>
      </c>
      <c r="B124" s="25">
        <f>B125</f>
        <v>3184</v>
      </c>
      <c r="C124" s="25">
        <f>C125</f>
        <v>5189</v>
      </c>
      <c r="D124" s="26">
        <f t="shared" si="1"/>
        <v>62.97110552763817</v>
      </c>
      <c r="E124" s="24"/>
    </row>
    <row r="125" spans="1:5" s="23" customFormat="1" ht="14.25" customHeight="1">
      <c r="A125" s="29" t="s">
        <v>101</v>
      </c>
      <c r="B125" s="28">
        <v>3184</v>
      </c>
      <c r="C125" s="25">
        <v>5189</v>
      </c>
      <c r="D125" s="26">
        <f t="shared" si="1"/>
        <v>62.97110552763817</v>
      </c>
      <c r="E125" s="24"/>
    </row>
    <row r="126" spans="1:5" s="23" customFormat="1" ht="14.25" customHeight="1">
      <c r="A126" s="24" t="s">
        <v>102</v>
      </c>
      <c r="B126" s="25">
        <f>B127+B128</f>
        <v>0</v>
      </c>
      <c r="C126" s="25">
        <f>C127+C128</f>
        <v>0</v>
      </c>
      <c r="D126" s="26">
        <f t="shared" si="1"/>
        <v>0</v>
      </c>
      <c r="E126" s="24"/>
    </row>
    <row r="127" spans="1:5" s="23" customFormat="1" ht="14.25" customHeight="1">
      <c r="A127" s="27" t="s">
        <v>103</v>
      </c>
      <c r="B127" s="25"/>
      <c r="C127" s="25"/>
      <c r="D127" s="26">
        <f t="shared" si="1"/>
        <v>0</v>
      </c>
      <c r="E127" s="24"/>
    </row>
    <row r="128" spans="1:5" s="23" customFormat="1" ht="14.25" customHeight="1">
      <c r="A128" s="27" t="s">
        <v>104</v>
      </c>
      <c r="B128" s="25"/>
      <c r="C128" s="25"/>
      <c r="D128" s="26">
        <f t="shared" si="1"/>
        <v>0</v>
      </c>
      <c r="E128" s="24"/>
    </row>
    <row r="129" spans="1:5" s="23" customFormat="1" ht="14.25" customHeight="1">
      <c r="A129" s="24" t="s">
        <v>105</v>
      </c>
      <c r="B129" s="25">
        <f>B130+B135</f>
        <v>415</v>
      </c>
      <c r="C129" s="25">
        <f>C130+C135</f>
        <v>544</v>
      </c>
      <c r="D129" s="26">
        <f t="shared" si="1"/>
        <v>31.0843373493976</v>
      </c>
      <c r="E129" s="24"/>
    </row>
    <row r="130" spans="1:5" s="23" customFormat="1" ht="14.25" customHeight="1">
      <c r="A130" s="29" t="s">
        <v>106</v>
      </c>
      <c r="B130" s="25">
        <f>SUM(B131:B134)</f>
        <v>237</v>
      </c>
      <c r="C130" s="25">
        <f>SUM(C131:C134)</f>
        <v>191</v>
      </c>
      <c r="D130" s="26">
        <f t="shared" si="1"/>
        <v>-19.40928270042194</v>
      </c>
      <c r="E130" s="24"/>
    </row>
    <row r="131" spans="1:5" s="23" customFormat="1" ht="14.25" customHeight="1">
      <c r="A131" s="29" t="s">
        <v>107</v>
      </c>
      <c r="B131" s="28">
        <v>42</v>
      </c>
      <c r="C131" s="25">
        <v>32</v>
      </c>
      <c r="D131" s="26">
        <f aca="true" t="shared" si="2" ref="D131:D194">IF(B131=0,0,C131/B131*100-100)</f>
        <v>-23.80952380952381</v>
      </c>
      <c r="E131" s="24"/>
    </row>
    <row r="132" spans="1:5" s="23" customFormat="1" ht="14.25" customHeight="1">
      <c r="A132" s="27" t="s">
        <v>108</v>
      </c>
      <c r="B132" s="28">
        <v>90</v>
      </c>
      <c r="C132" s="25">
        <v>67</v>
      </c>
      <c r="D132" s="26">
        <f t="shared" si="2"/>
        <v>-25.555555555555557</v>
      </c>
      <c r="E132" s="24"/>
    </row>
    <row r="133" spans="1:5" s="23" customFormat="1" ht="14.25" customHeight="1">
      <c r="A133" s="29" t="s">
        <v>109</v>
      </c>
      <c r="B133" s="28">
        <v>5</v>
      </c>
      <c r="C133" s="25">
        <v>5</v>
      </c>
      <c r="D133" s="26">
        <f t="shared" si="2"/>
        <v>0</v>
      </c>
      <c r="E133" s="24"/>
    </row>
    <row r="134" spans="1:5" s="23" customFormat="1" ht="14.25" customHeight="1">
      <c r="A134" s="29" t="s">
        <v>110</v>
      </c>
      <c r="B134" s="28">
        <v>100</v>
      </c>
      <c r="C134" s="25">
        <v>87</v>
      </c>
      <c r="D134" s="26">
        <f t="shared" si="2"/>
        <v>-13</v>
      </c>
      <c r="E134" s="24"/>
    </row>
    <row r="135" spans="1:5" s="23" customFormat="1" ht="14.25" customHeight="1">
      <c r="A135" s="29" t="s">
        <v>111</v>
      </c>
      <c r="B135" s="28">
        <v>178</v>
      </c>
      <c r="C135" s="25">
        <v>353</v>
      </c>
      <c r="D135" s="26">
        <f t="shared" si="2"/>
        <v>98.31460674157304</v>
      </c>
      <c r="E135" s="24"/>
    </row>
    <row r="136" spans="1:5" s="23" customFormat="1" ht="14.25" customHeight="1">
      <c r="A136" s="24" t="s">
        <v>112</v>
      </c>
      <c r="B136" s="25">
        <f>B137+B140+B149+B154+B159+B167</f>
        <v>8428</v>
      </c>
      <c r="C136" s="25">
        <f>C137+C140+C149+C154+C159+C167</f>
        <v>9136</v>
      </c>
      <c r="D136" s="26">
        <f t="shared" si="2"/>
        <v>8.40056953013763</v>
      </c>
      <c r="E136" s="24"/>
    </row>
    <row r="137" spans="1:5" s="23" customFormat="1" ht="14.25" customHeight="1">
      <c r="A137" s="27" t="s">
        <v>113</v>
      </c>
      <c r="B137" s="25">
        <f>SUM(B138:B139)</f>
        <v>576</v>
      </c>
      <c r="C137" s="25">
        <f>SUM(C138:C139)</f>
        <v>336</v>
      </c>
      <c r="D137" s="26">
        <f t="shared" si="2"/>
        <v>-41.666666666666664</v>
      </c>
      <c r="E137" s="24"/>
    </row>
    <row r="138" spans="1:5" s="23" customFormat="1" ht="14.25" customHeight="1">
      <c r="A138" s="27" t="s">
        <v>114</v>
      </c>
      <c r="B138" s="28">
        <v>187</v>
      </c>
      <c r="C138" s="25">
        <v>82</v>
      </c>
      <c r="D138" s="26">
        <f t="shared" si="2"/>
        <v>-56.14973262032086</v>
      </c>
      <c r="E138" s="24"/>
    </row>
    <row r="139" spans="1:5" s="23" customFormat="1" ht="14.25" customHeight="1">
      <c r="A139" s="29" t="s">
        <v>115</v>
      </c>
      <c r="B139" s="28">
        <v>389</v>
      </c>
      <c r="C139" s="25">
        <v>254</v>
      </c>
      <c r="D139" s="26">
        <f t="shared" si="2"/>
        <v>-34.70437017994858</v>
      </c>
      <c r="E139" s="24"/>
    </row>
    <row r="140" spans="1:5" s="23" customFormat="1" ht="14.25" customHeight="1">
      <c r="A140" s="29" t="s">
        <v>116</v>
      </c>
      <c r="B140" s="25">
        <f>SUM(B141:B148)</f>
        <v>5489</v>
      </c>
      <c r="C140" s="25">
        <f>SUM(C141:C148)</f>
        <v>6038</v>
      </c>
      <c r="D140" s="26">
        <f t="shared" si="2"/>
        <v>10.001821825469108</v>
      </c>
      <c r="E140" s="24"/>
    </row>
    <row r="141" spans="1:5" s="23" customFormat="1" ht="14.25" customHeight="1">
      <c r="A141" s="29" t="s">
        <v>17</v>
      </c>
      <c r="B141" s="28">
        <v>3574</v>
      </c>
      <c r="C141" s="25">
        <v>3487</v>
      </c>
      <c r="D141" s="26">
        <f t="shared" si="2"/>
        <v>-2.4342473419138173</v>
      </c>
      <c r="E141" s="24"/>
    </row>
    <row r="142" spans="1:5" s="23" customFormat="1" ht="14.25" customHeight="1">
      <c r="A142" s="24" t="s">
        <v>28</v>
      </c>
      <c r="B142" s="25"/>
      <c r="C142" s="25">
        <v>30</v>
      </c>
      <c r="D142" s="26">
        <f t="shared" si="2"/>
        <v>0</v>
      </c>
      <c r="E142" s="24"/>
    </row>
    <row r="143" spans="1:5" s="23" customFormat="1" ht="14.25" customHeight="1">
      <c r="A143" s="27" t="s">
        <v>117</v>
      </c>
      <c r="B143" s="28">
        <v>49</v>
      </c>
      <c r="C143" s="25">
        <v>100</v>
      </c>
      <c r="D143" s="26">
        <f t="shared" si="2"/>
        <v>104.08163265306123</v>
      </c>
      <c r="E143" s="24"/>
    </row>
    <row r="144" spans="1:5" s="23" customFormat="1" ht="14.25" customHeight="1">
      <c r="A144" s="27" t="s">
        <v>118</v>
      </c>
      <c r="B144" s="28">
        <v>10</v>
      </c>
      <c r="C144" s="25">
        <v>2</v>
      </c>
      <c r="D144" s="26">
        <f t="shared" si="2"/>
        <v>-80</v>
      </c>
      <c r="E144" s="24"/>
    </row>
    <row r="145" spans="1:5" s="23" customFormat="1" ht="14.25" customHeight="1">
      <c r="A145" s="29" t="s">
        <v>119</v>
      </c>
      <c r="B145" s="28">
        <v>20</v>
      </c>
      <c r="C145" s="25">
        <v>10</v>
      </c>
      <c r="D145" s="26">
        <f t="shared" si="2"/>
        <v>-50</v>
      </c>
      <c r="E145" s="24"/>
    </row>
    <row r="146" spans="1:5" s="23" customFormat="1" ht="14.25" customHeight="1">
      <c r="A146" s="24" t="s">
        <v>120</v>
      </c>
      <c r="B146" s="25"/>
      <c r="C146" s="25">
        <v>39</v>
      </c>
      <c r="D146" s="26">
        <f t="shared" si="2"/>
        <v>0</v>
      </c>
      <c r="E146" s="24"/>
    </row>
    <row r="147" spans="1:5" s="23" customFormat="1" ht="14.25" customHeight="1">
      <c r="A147" s="27" t="s">
        <v>121</v>
      </c>
      <c r="B147" s="28">
        <v>140</v>
      </c>
      <c r="C147" s="25">
        <v>122</v>
      </c>
      <c r="D147" s="26">
        <f t="shared" si="2"/>
        <v>-12.857142857142861</v>
      </c>
      <c r="E147" s="24"/>
    </row>
    <row r="148" spans="1:5" s="23" customFormat="1" ht="14.25" customHeight="1">
      <c r="A148" s="29" t="s">
        <v>122</v>
      </c>
      <c r="B148" s="28">
        <v>1696</v>
      </c>
      <c r="C148" s="25">
        <v>2248</v>
      </c>
      <c r="D148" s="26">
        <f t="shared" si="2"/>
        <v>32.54716981132074</v>
      </c>
      <c r="E148" s="24"/>
    </row>
    <row r="149" spans="1:5" s="23" customFormat="1" ht="14.25" customHeight="1">
      <c r="A149" s="27" t="s">
        <v>123</v>
      </c>
      <c r="B149" s="25">
        <f>SUM(B150:B153)</f>
        <v>679</v>
      </c>
      <c r="C149" s="25">
        <f>SUM(C150:C153)</f>
        <v>1017</v>
      </c>
      <c r="D149" s="26">
        <f t="shared" si="2"/>
        <v>49.77908689248895</v>
      </c>
      <c r="E149" s="24"/>
    </row>
    <row r="150" spans="1:5" s="23" customFormat="1" ht="14.25" customHeight="1">
      <c r="A150" s="27" t="s">
        <v>17</v>
      </c>
      <c r="B150" s="28">
        <v>296</v>
      </c>
      <c r="C150" s="25">
        <v>293</v>
      </c>
      <c r="D150" s="26">
        <f t="shared" si="2"/>
        <v>-1.0135135135135158</v>
      </c>
      <c r="E150" s="24"/>
    </row>
    <row r="151" spans="1:5" s="23" customFormat="1" ht="14.25" customHeight="1">
      <c r="A151" s="29" t="s">
        <v>124</v>
      </c>
      <c r="B151" s="25"/>
      <c r="C151" s="25">
        <v>15</v>
      </c>
      <c r="D151" s="26">
        <f t="shared" si="2"/>
        <v>0</v>
      </c>
      <c r="E151" s="24"/>
    </row>
    <row r="152" spans="1:5" s="23" customFormat="1" ht="14.25" customHeight="1">
      <c r="A152" s="29" t="s">
        <v>125</v>
      </c>
      <c r="B152" s="25"/>
      <c r="C152" s="25">
        <v>6</v>
      </c>
      <c r="D152" s="26">
        <f t="shared" si="2"/>
        <v>0</v>
      </c>
      <c r="E152" s="24"/>
    </row>
    <row r="153" spans="1:5" s="23" customFormat="1" ht="14.25" customHeight="1">
      <c r="A153" s="29" t="s">
        <v>126</v>
      </c>
      <c r="B153" s="28">
        <v>383</v>
      </c>
      <c r="C153" s="25">
        <v>703</v>
      </c>
      <c r="D153" s="26">
        <f t="shared" si="2"/>
        <v>83.5509138381201</v>
      </c>
      <c r="E153" s="24"/>
    </row>
    <row r="154" spans="1:5" s="23" customFormat="1" ht="14.25" customHeight="1">
      <c r="A154" s="24" t="s">
        <v>127</v>
      </c>
      <c r="B154" s="25">
        <f>SUM(B155:B158)</f>
        <v>983</v>
      </c>
      <c r="C154" s="25">
        <f>SUM(C155:C158)</f>
        <v>974</v>
      </c>
      <c r="D154" s="26">
        <f t="shared" si="2"/>
        <v>-0.9155645981688707</v>
      </c>
      <c r="E154" s="24"/>
    </row>
    <row r="155" spans="1:5" s="23" customFormat="1" ht="14.25" customHeight="1">
      <c r="A155" s="27" t="s">
        <v>17</v>
      </c>
      <c r="B155" s="28">
        <v>517</v>
      </c>
      <c r="C155" s="25">
        <v>508</v>
      </c>
      <c r="D155" s="26">
        <f t="shared" si="2"/>
        <v>-1.7408123791102526</v>
      </c>
      <c r="E155" s="24"/>
    </row>
    <row r="156" spans="1:5" s="23" customFormat="1" ht="14.25" customHeight="1">
      <c r="A156" s="30" t="s">
        <v>128</v>
      </c>
      <c r="B156" s="28">
        <v>3</v>
      </c>
      <c r="C156" s="25"/>
      <c r="D156" s="26">
        <f t="shared" si="2"/>
        <v>-100</v>
      </c>
      <c r="E156" s="24"/>
    </row>
    <row r="157" spans="1:5" s="23" customFormat="1" ht="14.25" customHeight="1">
      <c r="A157" s="29" t="s">
        <v>129</v>
      </c>
      <c r="B157" s="28">
        <v>2</v>
      </c>
      <c r="C157" s="25">
        <v>41</v>
      </c>
      <c r="D157" s="26">
        <f t="shared" si="2"/>
        <v>1950</v>
      </c>
      <c r="E157" s="24"/>
    </row>
    <row r="158" spans="1:5" s="23" customFormat="1" ht="14.25" customHeight="1">
      <c r="A158" s="27" t="s">
        <v>130</v>
      </c>
      <c r="B158" s="28">
        <v>461</v>
      </c>
      <c r="C158" s="25">
        <v>425</v>
      </c>
      <c r="D158" s="26">
        <f t="shared" si="2"/>
        <v>-7.809110629067234</v>
      </c>
      <c r="E158" s="24"/>
    </row>
    <row r="159" spans="1:5" s="23" customFormat="1" ht="14.25" customHeight="1">
      <c r="A159" s="27" t="s">
        <v>131</v>
      </c>
      <c r="B159" s="25">
        <f>SUM(B160:B166)</f>
        <v>468</v>
      </c>
      <c r="C159" s="25">
        <f>SUM(C160:C166)</f>
        <v>517</v>
      </c>
      <c r="D159" s="26">
        <f t="shared" si="2"/>
        <v>10.470085470085479</v>
      </c>
      <c r="E159" s="24"/>
    </row>
    <row r="160" spans="1:5" s="23" customFormat="1" ht="14.25" customHeight="1">
      <c r="A160" s="29" t="s">
        <v>17</v>
      </c>
      <c r="B160" s="28">
        <v>403</v>
      </c>
      <c r="C160" s="25">
        <v>315</v>
      </c>
      <c r="D160" s="26">
        <f t="shared" si="2"/>
        <v>-21.83622828784118</v>
      </c>
      <c r="E160" s="24"/>
    </row>
    <row r="161" spans="1:5" s="23" customFormat="1" ht="14.25" customHeight="1">
      <c r="A161" s="24" t="s">
        <v>132</v>
      </c>
      <c r="B161" s="25"/>
      <c r="C161" s="25">
        <v>6</v>
      </c>
      <c r="D161" s="26">
        <f t="shared" si="2"/>
        <v>0</v>
      </c>
      <c r="E161" s="24"/>
    </row>
    <row r="162" spans="1:5" s="23" customFormat="1" ht="14.25" customHeight="1">
      <c r="A162" s="27" t="s">
        <v>133</v>
      </c>
      <c r="B162" s="28">
        <v>3</v>
      </c>
      <c r="C162" s="25">
        <v>18</v>
      </c>
      <c r="D162" s="26">
        <f t="shared" si="2"/>
        <v>500</v>
      </c>
      <c r="E162" s="24"/>
    </row>
    <row r="163" spans="1:5" s="23" customFormat="1" ht="14.25" customHeight="1">
      <c r="A163" s="27" t="s">
        <v>134</v>
      </c>
      <c r="B163" s="25"/>
      <c r="C163" s="25">
        <v>2</v>
      </c>
      <c r="D163" s="26">
        <f t="shared" si="2"/>
        <v>0</v>
      </c>
      <c r="E163" s="24"/>
    </row>
    <row r="164" spans="1:5" s="23" customFormat="1" ht="14.25" customHeight="1">
      <c r="A164" s="27" t="s">
        <v>135</v>
      </c>
      <c r="B164" s="28">
        <v>16</v>
      </c>
      <c r="C164" s="25">
        <v>3</v>
      </c>
      <c r="D164" s="26">
        <f t="shared" si="2"/>
        <v>-81.25</v>
      </c>
      <c r="E164" s="24"/>
    </row>
    <row r="165" spans="1:5" s="23" customFormat="1" ht="14.25" customHeight="1">
      <c r="A165" s="29" t="s">
        <v>33</v>
      </c>
      <c r="B165" s="25"/>
      <c r="C165" s="25">
        <v>33</v>
      </c>
      <c r="D165" s="26">
        <f t="shared" si="2"/>
        <v>0</v>
      </c>
      <c r="E165" s="24"/>
    </row>
    <row r="166" spans="1:5" s="23" customFormat="1" ht="14.25" customHeight="1">
      <c r="A166" s="27" t="s">
        <v>136</v>
      </c>
      <c r="B166" s="28">
        <v>46</v>
      </c>
      <c r="C166" s="25">
        <v>140</v>
      </c>
      <c r="D166" s="26">
        <f t="shared" si="2"/>
        <v>204.34782608695656</v>
      </c>
      <c r="E166" s="24"/>
    </row>
    <row r="167" spans="1:5" s="23" customFormat="1" ht="14.25" customHeight="1">
      <c r="A167" s="29" t="s">
        <v>137</v>
      </c>
      <c r="B167" s="28">
        <v>233</v>
      </c>
      <c r="C167" s="25">
        <v>254</v>
      </c>
      <c r="D167" s="26">
        <f t="shared" si="2"/>
        <v>9.012875536480692</v>
      </c>
      <c r="E167" s="24"/>
    </row>
    <row r="168" spans="1:5" s="23" customFormat="1" ht="14.25" customHeight="1">
      <c r="A168" s="24" t="s">
        <v>138</v>
      </c>
      <c r="B168" s="25">
        <f>B169+B173+B180+B184+B187+B190+B193+B197+B204</f>
        <v>35113</v>
      </c>
      <c r="C168" s="25">
        <f>C169+C173+C180+C184+C187+C190+C193+C197+C204</f>
        <v>38818</v>
      </c>
      <c r="D168" s="26">
        <f t="shared" si="2"/>
        <v>10.55164753794891</v>
      </c>
      <c r="E168" s="24"/>
    </row>
    <row r="169" spans="1:5" s="23" customFormat="1" ht="14.25" customHeight="1">
      <c r="A169" s="29" t="s">
        <v>139</v>
      </c>
      <c r="B169" s="25">
        <f>SUM(B170:B172)</f>
        <v>4916</v>
      </c>
      <c r="C169" s="25">
        <f>SUM(C170:C172)</f>
        <v>4086</v>
      </c>
      <c r="D169" s="26">
        <f t="shared" si="2"/>
        <v>-16.88364524003255</v>
      </c>
      <c r="E169" s="24"/>
    </row>
    <row r="170" spans="1:5" s="23" customFormat="1" ht="14.25" customHeight="1">
      <c r="A170" s="27" t="s">
        <v>17</v>
      </c>
      <c r="B170" s="28">
        <v>313</v>
      </c>
      <c r="C170" s="25">
        <v>321</v>
      </c>
      <c r="D170" s="26">
        <f t="shared" si="2"/>
        <v>2.555910543131006</v>
      </c>
      <c r="E170" s="24"/>
    </row>
    <row r="171" spans="1:5" s="23" customFormat="1" ht="14.25" customHeight="1">
      <c r="A171" s="30" t="s">
        <v>23</v>
      </c>
      <c r="B171" s="28">
        <v>110</v>
      </c>
      <c r="C171" s="25"/>
      <c r="D171" s="26">
        <f t="shared" si="2"/>
        <v>-100</v>
      </c>
      <c r="E171" s="24"/>
    </row>
    <row r="172" spans="1:5" s="23" customFormat="1" ht="14.25" customHeight="1">
      <c r="A172" s="29" t="s">
        <v>140</v>
      </c>
      <c r="B172" s="28">
        <v>4493</v>
      </c>
      <c r="C172" s="25">
        <v>3765</v>
      </c>
      <c r="D172" s="26">
        <f t="shared" si="2"/>
        <v>-16.202982417093253</v>
      </c>
      <c r="E172" s="24"/>
    </row>
    <row r="173" spans="1:5" s="23" customFormat="1" ht="14.25" customHeight="1">
      <c r="A173" s="27" t="s">
        <v>141</v>
      </c>
      <c r="B173" s="25">
        <f>SUM(B174:B179)</f>
        <v>25944</v>
      </c>
      <c r="C173" s="25">
        <f>SUM(C174:C179)</f>
        <v>31181</v>
      </c>
      <c r="D173" s="26">
        <f t="shared" si="2"/>
        <v>20.185784767190867</v>
      </c>
      <c r="E173" s="24"/>
    </row>
    <row r="174" spans="1:5" s="23" customFormat="1" ht="14.25" customHeight="1">
      <c r="A174" s="27" t="s">
        <v>142</v>
      </c>
      <c r="B174" s="28">
        <v>173</v>
      </c>
      <c r="C174" s="25">
        <v>1033</v>
      </c>
      <c r="D174" s="26">
        <f t="shared" si="2"/>
        <v>497.1098265895954</v>
      </c>
      <c r="E174" s="24"/>
    </row>
    <row r="175" spans="1:5" s="23" customFormat="1" ht="14.25" customHeight="1">
      <c r="A175" s="27" t="s">
        <v>143</v>
      </c>
      <c r="B175" s="28">
        <v>12354</v>
      </c>
      <c r="C175" s="25">
        <v>15108</v>
      </c>
      <c r="D175" s="26">
        <f t="shared" si="2"/>
        <v>22.292374939290923</v>
      </c>
      <c r="E175" s="24"/>
    </row>
    <row r="176" spans="1:5" s="23" customFormat="1" ht="14.25" customHeight="1">
      <c r="A176" s="29" t="s">
        <v>144</v>
      </c>
      <c r="B176" s="28">
        <v>9131</v>
      </c>
      <c r="C176" s="25">
        <v>9788</v>
      </c>
      <c r="D176" s="26">
        <f t="shared" si="2"/>
        <v>7.195268864308389</v>
      </c>
      <c r="E176" s="24"/>
    </row>
    <row r="177" spans="1:5" s="23" customFormat="1" ht="14.25" customHeight="1">
      <c r="A177" s="29" t="s">
        <v>145</v>
      </c>
      <c r="B177" s="28">
        <v>3407</v>
      </c>
      <c r="C177" s="25">
        <v>3764</v>
      </c>
      <c r="D177" s="26">
        <f t="shared" si="2"/>
        <v>10.478426768417975</v>
      </c>
      <c r="E177" s="24"/>
    </row>
    <row r="178" spans="1:5" s="23" customFormat="1" ht="14.25" customHeight="1">
      <c r="A178" s="27" t="s">
        <v>146</v>
      </c>
      <c r="B178" s="28">
        <v>424</v>
      </c>
      <c r="C178" s="25">
        <v>1147</v>
      </c>
      <c r="D178" s="26">
        <f t="shared" si="2"/>
        <v>170.5188679245283</v>
      </c>
      <c r="E178" s="24"/>
    </row>
    <row r="179" spans="1:5" s="23" customFormat="1" ht="14.25" customHeight="1">
      <c r="A179" s="27" t="s">
        <v>147</v>
      </c>
      <c r="B179" s="28">
        <v>455</v>
      </c>
      <c r="C179" s="25">
        <v>341</v>
      </c>
      <c r="D179" s="26">
        <f t="shared" si="2"/>
        <v>-25.05494505494505</v>
      </c>
      <c r="E179" s="24"/>
    </row>
    <row r="180" spans="1:5" s="23" customFormat="1" ht="14.25" customHeight="1">
      <c r="A180" s="27" t="s">
        <v>148</v>
      </c>
      <c r="B180" s="25">
        <f>SUM(B181:B183)</f>
        <v>1950</v>
      </c>
      <c r="C180" s="25">
        <f>SUM(C181:C183)</f>
        <v>1283</v>
      </c>
      <c r="D180" s="26">
        <f t="shared" si="2"/>
        <v>-34.205128205128204</v>
      </c>
      <c r="E180" s="24"/>
    </row>
    <row r="181" spans="1:5" s="23" customFormat="1" ht="14.25" customHeight="1">
      <c r="A181" s="27" t="s">
        <v>149</v>
      </c>
      <c r="B181" s="28">
        <v>1290</v>
      </c>
      <c r="C181" s="25">
        <v>462</v>
      </c>
      <c r="D181" s="26">
        <f t="shared" si="2"/>
        <v>-64.18604651162791</v>
      </c>
      <c r="E181" s="24"/>
    </row>
    <row r="182" spans="1:5" s="23" customFormat="1" ht="14.25" customHeight="1">
      <c r="A182" s="29" t="s">
        <v>150</v>
      </c>
      <c r="B182" s="28">
        <v>660</v>
      </c>
      <c r="C182" s="25">
        <v>818</v>
      </c>
      <c r="D182" s="26">
        <f t="shared" si="2"/>
        <v>23.939393939393952</v>
      </c>
      <c r="E182" s="24"/>
    </row>
    <row r="183" spans="1:5" s="23" customFormat="1" ht="14.25" customHeight="1">
      <c r="A183" s="29" t="s">
        <v>151</v>
      </c>
      <c r="B183" s="25"/>
      <c r="C183" s="25">
        <v>3</v>
      </c>
      <c r="D183" s="26">
        <f t="shared" si="2"/>
        <v>0</v>
      </c>
      <c r="E183" s="24"/>
    </row>
    <row r="184" spans="1:5" s="23" customFormat="1" ht="14.25" customHeight="1">
      <c r="A184" s="24" t="s">
        <v>152</v>
      </c>
      <c r="B184" s="25">
        <f>SUM(B185:B186)</f>
        <v>0</v>
      </c>
      <c r="C184" s="25">
        <f>SUM(C185:C186)</f>
        <v>0</v>
      </c>
      <c r="D184" s="26">
        <f t="shared" si="2"/>
        <v>0</v>
      </c>
      <c r="E184" s="24"/>
    </row>
    <row r="185" spans="1:5" s="23" customFormat="1" ht="14.25" customHeight="1">
      <c r="A185" s="27" t="s">
        <v>153</v>
      </c>
      <c r="B185" s="25"/>
      <c r="C185" s="25"/>
      <c r="D185" s="26">
        <f t="shared" si="2"/>
        <v>0</v>
      </c>
      <c r="E185" s="24"/>
    </row>
    <row r="186" spans="1:5" s="23" customFormat="1" ht="14.25" customHeight="1">
      <c r="A186" s="29" t="s">
        <v>154</v>
      </c>
      <c r="B186" s="25"/>
      <c r="C186" s="25"/>
      <c r="D186" s="26">
        <f t="shared" si="2"/>
        <v>0</v>
      </c>
      <c r="E186" s="24"/>
    </row>
    <row r="187" spans="1:5" s="23" customFormat="1" ht="14.25" customHeight="1">
      <c r="A187" s="29" t="s">
        <v>155</v>
      </c>
      <c r="B187" s="25">
        <f>SUM(B188:B189)</f>
        <v>275</v>
      </c>
      <c r="C187" s="25">
        <f>SUM(C188:C189)</f>
        <v>371</v>
      </c>
      <c r="D187" s="26">
        <f t="shared" si="2"/>
        <v>34.90909090909091</v>
      </c>
      <c r="E187" s="24"/>
    </row>
    <row r="188" spans="1:5" s="23" customFormat="1" ht="14.25" customHeight="1">
      <c r="A188" s="27" t="s">
        <v>156</v>
      </c>
      <c r="B188" s="28">
        <v>275</v>
      </c>
      <c r="C188" s="25">
        <v>371</v>
      </c>
      <c r="D188" s="26">
        <f t="shared" si="2"/>
        <v>34.90909090909091</v>
      </c>
      <c r="E188" s="24"/>
    </row>
    <row r="189" spans="1:5" s="23" customFormat="1" ht="14.25" customHeight="1">
      <c r="A189" s="27" t="s">
        <v>157</v>
      </c>
      <c r="B189" s="25"/>
      <c r="C189" s="25"/>
      <c r="D189" s="26">
        <f t="shared" si="2"/>
        <v>0</v>
      </c>
      <c r="E189" s="24"/>
    </row>
    <row r="190" spans="1:5" s="23" customFormat="1" ht="14.25" customHeight="1">
      <c r="A190" s="27" t="s">
        <v>158</v>
      </c>
      <c r="B190" s="25">
        <f>SUM(B191:B192)</f>
        <v>165</v>
      </c>
      <c r="C190" s="25">
        <f>SUM(C191:C192)</f>
        <v>171</v>
      </c>
      <c r="D190" s="26">
        <f t="shared" si="2"/>
        <v>3.6363636363636402</v>
      </c>
      <c r="E190" s="24"/>
    </row>
    <row r="191" spans="1:5" s="23" customFormat="1" ht="14.25" customHeight="1">
      <c r="A191" s="27" t="s">
        <v>159</v>
      </c>
      <c r="B191" s="28">
        <v>165</v>
      </c>
      <c r="C191" s="25">
        <v>171</v>
      </c>
      <c r="D191" s="26">
        <f t="shared" si="2"/>
        <v>3.6363636363636402</v>
      </c>
      <c r="E191" s="24"/>
    </row>
    <row r="192" spans="1:5" s="23" customFormat="1" ht="14.25" customHeight="1">
      <c r="A192" s="29" t="s">
        <v>160</v>
      </c>
      <c r="B192" s="25"/>
      <c r="C192" s="25"/>
      <c r="D192" s="26">
        <f t="shared" si="2"/>
        <v>0</v>
      </c>
      <c r="E192" s="24"/>
    </row>
    <row r="193" spans="1:5" s="23" customFormat="1" ht="14.25" customHeight="1">
      <c r="A193" s="29" t="s">
        <v>161</v>
      </c>
      <c r="B193" s="25">
        <f>SUM(B194:B196)</f>
        <v>214</v>
      </c>
      <c r="C193" s="25">
        <f>SUM(C194:C196)</f>
        <v>166</v>
      </c>
      <c r="D193" s="26">
        <f t="shared" si="2"/>
        <v>-22.429906542056074</v>
      </c>
      <c r="E193" s="24"/>
    </row>
    <row r="194" spans="1:5" s="23" customFormat="1" ht="14.25" customHeight="1">
      <c r="A194" s="29" t="s">
        <v>162</v>
      </c>
      <c r="B194" s="28">
        <v>100</v>
      </c>
      <c r="C194" s="25">
        <v>100</v>
      </c>
      <c r="D194" s="26">
        <f t="shared" si="2"/>
        <v>0</v>
      </c>
      <c r="E194" s="24"/>
    </row>
    <row r="195" spans="1:5" s="23" customFormat="1" ht="14.25" customHeight="1">
      <c r="A195" s="27" t="s">
        <v>163</v>
      </c>
      <c r="B195" s="28">
        <v>114</v>
      </c>
      <c r="C195" s="25">
        <v>66</v>
      </c>
      <c r="D195" s="26">
        <f aca="true" t="shared" si="3" ref="D195:D258">IF(B195=0,0,C195/B195*100-100)</f>
        <v>-42.10526315789473</v>
      </c>
      <c r="E195" s="24"/>
    </row>
    <row r="196" spans="1:5" s="23" customFormat="1" ht="14.25" customHeight="1">
      <c r="A196" s="27" t="s">
        <v>164</v>
      </c>
      <c r="B196" s="25"/>
      <c r="C196" s="25"/>
      <c r="D196" s="26">
        <f t="shared" si="3"/>
        <v>0</v>
      </c>
      <c r="E196" s="24"/>
    </row>
    <row r="197" spans="1:5" s="23" customFormat="1" ht="14.25" customHeight="1">
      <c r="A197" s="27" t="s">
        <v>165</v>
      </c>
      <c r="B197" s="25">
        <f>SUM(B198:B203)</f>
        <v>1607</v>
      </c>
      <c r="C197" s="25">
        <f>SUM(C198:C203)</f>
        <v>1537</v>
      </c>
      <c r="D197" s="26">
        <f t="shared" si="3"/>
        <v>-4.35594275046671</v>
      </c>
      <c r="E197" s="24"/>
    </row>
    <row r="198" spans="1:5" s="23" customFormat="1" ht="14.25" customHeight="1">
      <c r="A198" s="29" t="s">
        <v>166</v>
      </c>
      <c r="B198" s="28">
        <v>281</v>
      </c>
      <c r="C198" s="25">
        <v>85</v>
      </c>
      <c r="D198" s="26">
        <f t="shared" si="3"/>
        <v>-69.7508896797153</v>
      </c>
      <c r="E198" s="24"/>
    </row>
    <row r="199" spans="1:5" s="23" customFormat="1" ht="14.25" customHeight="1">
      <c r="A199" s="29" t="s">
        <v>167</v>
      </c>
      <c r="B199" s="28">
        <v>16</v>
      </c>
      <c r="C199" s="25">
        <v>473</v>
      </c>
      <c r="D199" s="26">
        <f t="shared" si="3"/>
        <v>2856.25</v>
      </c>
      <c r="E199" s="24"/>
    </row>
    <row r="200" spans="1:5" s="23" customFormat="1" ht="14.25" customHeight="1">
      <c r="A200" s="29" t="s">
        <v>168</v>
      </c>
      <c r="B200" s="28">
        <v>30</v>
      </c>
      <c r="C200" s="25">
        <v>198</v>
      </c>
      <c r="D200" s="26">
        <f t="shared" si="3"/>
        <v>560</v>
      </c>
      <c r="E200" s="24"/>
    </row>
    <row r="201" spans="1:5" s="23" customFormat="1" ht="14.25" customHeight="1">
      <c r="A201" s="30" t="s">
        <v>169</v>
      </c>
      <c r="B201" s="28">
        <v>17</v>
      </c>
      <c r="C201" s="25"/>
      <c r="D201" s="26">
        <f t="shared" si="3"/>
        <v>-100</v>
      </c>
      <c r="E201" s="24"/>
    </row>
    <row r="202" spans="1:5" s="23" customFormat="1" ht="14.25" customHeight="1">
      <c r="A202" s="30" t="s">
        <v>170</v>
      </c>
      <c r="B202" s="28">
        <v>50</v>
      </c>
      <c r="C202" s="25"/>
      <c r="D202" s="26">
        <f t="shared" si="3"/>
        <v>-100</v>
      </c>
      <c r="E202" s="24"/>
    </row>
    <row r="203" spans="1:5" s="23" customFormat="1" ht="14.25" customHeight="1">
      <c r="A203" s="27" t="s">
        <v>171</v>
      </c>
      <c r="B203" s="28">
        <v>1213</v>
      </c>
      <c r="C203" s="25">
        <v>781</v>
      </c>
      <c r="D203" s="26">
        <f t="shared" si="3"/>
        <v>-35.614179719703216</v>
      </c>
      <c r="E203" s="24"/>
    </row>
    <row r="204" spans="1:5" s="23" customFormat="1" ht="14.25" customHeight="1">
      <c r="A204" s="27" t="s">
        <v>172</v>
      </c>
      <c r="B204" s="28">
        <v>42</v>
      </c>
      <c r="C204" s="25">
        <v>23</v>
      </c>
      <c r="D204" s="26">
        <f t="shared" si="3"/>
        <v>-45.238095238095234</v>
      </c>
      <c r="E204" s="24"/>
    </row>
    <row r="205" spans="1:5" s="23" customFormat="1" ht="14.25" customHeight="1">
      <c r="A205" s="24" t="s">
        <v>173</v>
      </c>
      <c r="B205" s="25">
        <f>B206+B209+B214+B218+B219</f>
        <v>1935</v>
      </c>
      <c r="C205" s="25">
        <f>C206+C209+C214+C218+C219</f>
        <v>2064</v>
      </c>
      <c r="D205" s="26">
        <f t="shared" si="3"/>
        <v>6.666666666666671</v>
      </c>
      <c r="E205" s="24"/>
    </row>
    <row r="206" spans="1:5" s="23" customFormat="1" ht="14.25" customHeight="1">
      <c r="A206" s="29" t="s">
        <v>174</v>
      </c>
      <c r="B206" s="25">
        <f>SUM(B207:B208)</f>
        <v>106</v>
      </c>
      <c r="C206" s="25">
        <f>SUM(C207:C208)</f>
        <v>107</v>
      </c>
      <c r="D206" s="26">
        <f t="shared" si="3"/>
        <v>0.9433962264151035</v>
      </c>
      <c r="E206" s="24"/>
    </row>
    <row r="207" spans="1:5" s="23" customFormat="1" ht="14.25" customHeight="1">
      <c r="A207" s="27" t="s">
        <v>17</v>
      </c>
      <c r="B207" s="28">
        <v>77</v>
      </c>
      <c r="C207" s="25">
        <v>84</v>
      </c>
      <c r="D207" s="26">
        <f t="shared" si="3"/>
        <v>9.09090909090908</v>
      </c>
      <c r="E207" s="24"/>
    </row>
    <row r="208" spans="1:5" s="23" customFormat="1" ht="14.25" customHeight="1">
      <c r="A208" s="29" t="s">
        <v>175</v>
      </c>
      <c r="B208" s="28">
        <v>29</v>
      </c>
      <c r="C208" s="25">
        <v>23</v>
      </c>
      <c r="D208" s="26">
        <f t="shared" si="3"/>
        <v>-20.689655172413794</v>
      </c>
      <c r="E208" s="24"/>
    </row>
    <row r="209" spans="1:5" s="23" customFormat="1" ht="14.25" customHeight="1">
      <c r="A209" s="29" t="s">
        <v>176</v>
      </c>
      <c r="B209" s="25">
        <f>SUM(B210:B213)</f>
        <v>1559</v>
      </c>
      <c r="C209" s="25">
        <f>SUM(C210:C213)</f>
        <v>1617</v>
      </c>
      <c r="D209" s="26">
        <f t="shared" si="3"/>
        <v>3.7203335471456</v>
      </c>
      <c r="E209" s="24"/>
    </row>
    <row r="210" spans="1:5" s="23" customFormat="1" ht="14.25" customHeight="1">
      <c r="A210" s="27" t="s">
        <v>177</v>
      </c>
      <c r="B210" s="28">
        <v>83</v>
      </c>
      <c r="C210" s="25">
        <v>111</v>
      </c>
      <c r="D210" s="26">
        <f t="shared" si="3"/>
        <v>33.73493975903614</v>
      </c>
      <c r="E210" s="24"/>
    </row>
    <row r="211" spans="1:5" s="23" customFormat="1" ht="14.25" customHeight="1">
      <c r="A211" s="27" t="s">
        <v>178</v>
      </c>
      <c r="B211" s="28">
        <v>173</v>
      </c>
      <c r="C211" s="25">
        <v>46</v>
      </c>
      <c r="D211" s="26">
        <f t="shared" si="3"/>
        <v>-73.41040462427746</v>
      </c>
      <c r="E211" s="24"/>
    </row>
    <row r="212" spans="1:5" s="23" customFormat="1" ht="14.25" customHeight="1">
      <c r="A212" s="27" t="s">
        <v>179</v>
      </c>
      <c r="B212" s="28">
        <v>1235</v>
      </c>
      <c r="C212" s="25">
        <v>1460</v>
      </c>
      <c r="D212" s="26">
        <f t="shared" si="3"/>
        <v>18.21862348178138</v>
      </c>
      <c r="E212" s="24"/>
    </row>
    <row r="213" spans="1:5" s="23" customFormat="1" ht="14.25" customHeight="1">
      <c r="A213" s="29" t="s">
        <v>180</v>
      </c>
      <c r="B213" s="28">
        <v>68</v>
      </c>
      <c r="C213" s="25"/>
      <c r="D213" s="26">
        <f t="shared" si="3"/>
        <v>-100</v>
      </c>
      <c r="E213" s="24"/>
    </row>
    <row r="214" spans="1:5" s="23" customFormat="1" ht="14.25" customHeight="1">
      <c r="A214" s="27" t="s">
        <v>181</v>
      </c>
      <c r="B214" s="25">
        <f>SUM(B215:B217)</f>
        <v>35</v>
      </c>
      <c r="C214" s="25">
        <f>SUM(C215:C217)</f>
        <v>75</v>
      </c>
      <c r="D214" s="26">
        <f t="shared" si="3"/>
        <v>114.28571428571428</v>
      </c>
      <c r="E214" s="24"/>
    </row>
    <row r="215" spans="1:5" s="23" customFormat="1" ht="14.25" customHeight="1">
      <c r="A215" s="29" t="s">
        <v>182</v>
      </c>
      <c r="B215" s="28">
        <v>27</v>
      </c>
      <c r="C215" s="25">
        <v>27</v>
      </c>
      <c r="D215" s="26">
        <f t="shared" si="3"/>
        <v>0</v>
      </c>
      <c r="E215" s="24"/>
    </row>
    <row r="216" spans="1:5" s="23" customFormat="1" ht="14.25" customHeight="1">
      <c r="A216" s="29" t="s">
        <v>183</v>
      </c>
      <c r="B216" s="28">
        <v>1</v>
      </c>
      <c r="C216" s="25">
        <v>1</v>
      </c>
      <c r="D216" s="26">
        <f t="shared" si="3"/>
        <v>0</v>
      </c>
      <c r="E216" s="24"/>
    </row>
    <row r="217" spans="1:5" s="23" customFormat="1" ht="14.25" customHeight="1">
      <c r="A217" s="27" t="s">
        <v>184</v>
      </c>
      <c r="B217" s="28">
        <v>7</v>
      </c>
      <c r="C217" s="25">
        <v>47</v>
      </c>
      <c r="D217" s="26">
        <f t="shared" si="3"/>
        <v>571.4285714285714</v>
      </c>
      <c r="E217" s="24"/>
    </row>
    <row r="218" spans="1:5" s="23" customFormat="1" ht="14.25" customHeight="1">
      <c r="A218" s="24" t="s">
        <v>185</v>
      </c>
      <c r="B218" s="28">
        <v>100</v>
      </c>
      <c r="C218" s="25"/>
      <c r="D218" s="26">
        <f t="shared" si="3"/>
        <v>-100</v>
      </c>
      <c r="E218" s="24"/>
    </row>
    <row r="219" spans="1:5" s="23" customFormat="1" ht="14.25" customHeight="1">
      <c r="A219" s="27" t="s">
        <v>186</v>
      </c>
      <c r="B219" s="25">
        <f>SUM(B220:B221)</f>
        <v>135</v>
      </c>
      <c r="C219" s="25">
        <f>SUM(C221:C221)</f>
        <v>265</v>
      </c>
      <c r="D219" s="26">
        <f t="shared" si="3"/>
        <v>96.2962962962963</v>
      </c>
      <c r="E219" s="24"/>
    </row>
    <row r="220" spans="1:5" s="23" customFormat="1" ht="14.25" customHeight="1">
      <c r="A220" s="30" t="s">
        <v>187</v>
      </c>
      <c r="B220" s="28">
        <v>30</v>
      </c>
      <c r="C220" s="25"/>
      <c r="D220" s="26">
        <f t="shared" si="3"/>
        <v>-100</v>
      </c>
      <c r="E220" s="24"/>
    </row>
    <row r="221" spans="1:5" s="23" customFormat="1" ht="14.25" customHeight="1">
      <c r="A221" s="29" t="s">
        <v>188</v>
      </c>
      <c r="B221" s="28">
        <v>105</v>
      </c>
      <c r="C221" s="25">
        <v>265</v>
      </c>
      <c r="D221" s="26">
        <f t="shared" si="3"/>
        <v>152.38095238095238</v>
      </c>
      <c r="E221" s="24"/>
    </row>
    <row r="222" spans="1:5" s="23" customFormat="1" ht="14.25" customHeight="1">
      <c r="A222" s="24" t="s">
        <v>189</v>
      </c>
      <c r="B222" s="25">
        <f>B223+B233+B237+B242+B249+B251</f>
        <v>1686</v>
      </c>
      <c r="C222" s="25">
        <f>C223+C233+C237+C242+C249+C251</f>
        <v>1968</v>
      </c>
      <c r="D222" s="26">
        <f t="shared" si="3"/>
        <v>16.72597864768683</v>
      </c>
      <c r="E222" s="24"/>
    </row>
    <row r="223" spans="1:5" s="23" customFormat="1" ht="14.25" customHeight="1">
      <c r="A223" s="24" t="s">
        <v>190</v>
      </c>
      <c r="B223" s="25">
        <f>SUM(B224:B232)</f>
        <v>826</v>
      </c>
      <c r="C223" s="25">
        <f>SUM(C224:C232)</f>
        <v>1075</v>
      </c>
      <c r="D223" s="26">
        <f t="shared" si="3"/>
        <v>30.14527845036318</v>
      </c>
      <c r="E223" s="24"/>
    </row>
    <row r="224" spans="1:5" s="23" customFormat="1" ht="14.25" customHeight="1">
      <c r="A224" s="24" t="s">
        <v>17</v>
      </c>
      <c r="B224" s="28">
        <v>77</v>
      </c>
      <c r="C224" s="25">
        <v>76</v>
      </c>
      <c r="D224" s="26">
        <f t="shared" si="3"/>
        <v>-1.2987012987013031</v>
      </c>
      <c r="E224" s="24"/>
    </row>
    <row r="225" spans="1:5" s="23" customFormat="1" ht="14.25" customHeight="1">
      <c r="A225" s="24" t="s">
        <v>28</v>
      </c>
      <c r="B225" s="28">
        <v>5</v>
      </c>
      <c r="C225" s="25">
        <v>5</v>
      </c>
      <c r="D225" s="26">
        <f t="shared" si="3"/>
        <v>0</v>
      </c>
      <c r="E225" s="24"/>
    </row>
    <row r="226" spans="1:5" s="23" customFormat="1" ht="14.25" customHeight="1">
      <c r="A226" s="24" t="s">
        <v>191</v>
      </c>
      <c r="B226" s="28">
        <v>64</v>
      </c>
      <c r="C226" s="25">
        <v>98</v>
      </c>
      <c r="D226" s="26">
        <f t="shared" si="3"/>
        <v>53.125</v>
      </c>
      <c r="E226" s="24"/>
    </row>
    <row r="227" spans="1:5" s="23" customFormat="1" ht="14.25" customHeight="1">
      <c r="A227" s="30" t="s">
        <v>192</v>
      </c>
      <c r="B227" s="28">
        <v>86</v>
      </c>
      <c r="C227" s="25"/>
      <c r="D227" s="26">
        <f t="shared" si="3"/>
        <v>-100</v>
      </c>
      <c r="E227" s="24"/>
    </row>
    <row r="228" spans="1:5" s="23" customFormat="1" ht="14.25" customHeight="1">
      <c r="A228" s="24" t="s">
        <v>193</v>
      </c>
      <c r="B228" s="28">
        <v>38</v>
      </c>
      <c r="C228" s="25">
        <v>26</v>
      </c>
      <c r="D228" s="26">
        <f t="shared" si="3"/>
        <v>-31.578947368421055</v>
      </c>
      <c r="E228" s="24"/>
    </row>
    <row r="229" spans="1:5" s="23" customFormat="1" ht="14.25" customHeight="1">
      <c r="A229" s="24" t="s">
        <v>194</v>
      </c>
      <c r="B229" s="28">
        <v>416</v>
      </c>
      <c r="C229" s="25">
        <v>645</v>
      </c>
      <c r="D229" s="26">
        <f t="shared" si="3"/>
        <v>55.048076923076906</v>
      </c>
      <c r="E229" s="24"/>
    </row>
    <row r="230" spans="1:5" s="23" customFormat="1" ht="14.25" customHeight="1">
      <c r="A230" s="24" t="s">
        <v>195</v>
      </c>
      <c r="B230" s="28">
        <v>1</v>
      </c>
      <c r="C230" s="25">
        <v>2</v>
      </c>
      <c r="D230" s="26">
        <f t="shared" si="3"/>
        <v>100</v>
      </c>
      <c r="E230" s="24"/>
    </row>
    <row r="231" spans="1:5" s="23" customFormat="1" ht="14.25" customHeight="1">
      <c r="A231" s="24" t="s">
        <v>196</v>
      </c>
      <c r="B231" s="28">
        <v>41</v>
      </c>
      <c r="C231" s="25">
        <v>10</v>
      </c>
      <c r="D231" s="26">
        <f t="shared" si="3"/>
        <v>-75.60975609756098</v>
      </c>
      <c r="E231" s="24"/>
    </row>
    <row r="232" spans="1:5" s="23" customFormat="1" ht="14.25" customHeight="1">
      <c r="A232" s="24" t="s">
        <v>197</v>
      </c>
      <c r="B232" s="28">
        <v>98</v>
      </c>
      <c r="C232" s="25">
        <v>213</v>
      </c>
      <c r="D232" s="26">
        <f t="shared" si="3"/>
        <v>117.34693877551021</v>
      </c>
      <c r="E232" s="24"/>
    </row>
    <row r="233" spans="1:5" s="23" customFormat="1" ht="14.25" customHeight="1">
      <c r="A233" s="24" t="s">
        <v>198</v>
      </c>
      <c r="B233" s="25">
        <f>SUM(B234:B236)</f>
        <v>216</v>
      </c>
      <c r="C233" s="25">
        <f>SUM(C234:C236)</f>
        <v>124</v>
      </c>
      <c r="D233" s="26">
        <f t="shared" si="3"/>
        <v>-42.592592592592595</v>
      </c>
      <c r="E233" s="24"/>
    </row>
    <row r="234" spans="1:5" s="23" customFormat="1" ht="14.25" customHeight="1">
      <c r="A234" s="24" t="s">
        <v>199</v>
      </c>
      <c r="B234" s="28">
        <v>115</v>
      </c>
      <c r="C234" s="25">
        <v>3</v>
      </c>
      <c r="D234" s="26">
        <f t="shared" si="3"/>
        <v>-97.3913043478261</v>
      </c>
      <c r="E234" s="24"/>
    </row>
    <row r="235" spans="1:5" s="23" customFormat="1" ht="14.25" customHeight="1">
      <c r="A235" s="24" t="s">
        <v>200</v>
      </c>
      <c r="B235" s="28">
        <v>101</v>
      </c>
      <c r="C235" s="25">
        <v>100</v>
      </c>
      <c r="D235" s="26">
        <f t="shared" si="3"/>
        <v>-0.9900990099009874</v>
      </c>
      <c r="E235" s="24"/>
    </row>
    <row r="236" spans="1:5" s="23" customFormat="1" ht="14.25" customHeight="1">
      <c r="A236" s="24" t="s">
        <v>201</v>
      </c>
      <c r="B236" s="25"/>
      <c r="C236" s="25">
        <v>21</v>
      </c>
      <c r="D236" s="26">
        <f t="shared" si="3"/>
        <v>0</v>
      </c>
      <c r="E236" s="24"/>
    </row>
    <row r="237" spans="1:5" s="23" customFormat="1" ht="14.25" customHeight="1">
      <c r="A237" s="24" t="s">
        <v>202</v>
      </c>
      <c r="B237" s="25">
        <f>SUM(B238:B241)</f>
        <v>79</v>
      </c>
      <c r="C237" s="25">
        <f>SUM(C238:C241)</f>
        <v>91</v>
      </c>
      <c r="D237" s="26">
        <f t="shared" si="3"/>
        <v>15.189873417721515</v>
      </c>
      <c r="E237" s="24"/>
    </row>
    <row r="238" spans="1:5" s="23" customFormat="1" ht="14.25" customHeight="1">
      <c r="A238" s="24" t="s">
        <v>17</v>
      </c>
      <c r="B238" s="28">
        <v>79</v>
      </c>
      <c r="C238" s="25">
        <v>85</v>
      </c>
      <c r="D238" s="26">
        <f t="shared" si="3"/>
        <v>7.594936708860757</v>
      </c>
      <c r="E238" s="24"/>
    </row>
    <row r="239" spans="1:5" s="23" customFormat="1" ht="14.25" customHeight="1">
      <c r="A239" s="24" t="s">
        <v>203</v>
      </c>
      <c r="B239" s="25"/>
      <c r="C239" s="25">
        <v>3</v>
      </c>
      <c r="D239" s="26">
        <f t="shared" si="3"/>
        <v>0</v>
      </c>
      <c r="E239" s="24"/>
    </row>
    <row r="240" spans="1:5" s="23" customFormat="1" ht="14.25" customHeight="1">
      <c r="A240" s="24" t="s">
        <v>204</v>
      </c>
      <c r="B240" s="25"/>
      <c r="C240" s="25">
        <v>3</v>
      </c>
      <c r="D240" s="26">
        <f t="shared" si="3"/>
        <v>0</v>
      </c>
      <c r="E240" s="24"/>
    </row>
    <row r="241" spans="1:5" s="23" customFormat="1" ht="14.25" customHeight="1">
      <c r="A241" s="24" t="s">
        <v>205</v>
      </c>
      <c r="B241" s="25"/>
      <c r="C241" s="25"/>
      <c r="D241" s="26">
        <f t="shared" si="3"/>
        <v>0</v>
      </c>
      <c r="E241" s="24"/>
    </row>
    <row r="242" spans="1:5" s="23" customFormat="1" ht="14.25" customHeight="1">
      <c r="A242" s="24" t="s">
        <v>206</v>
      </c>
      <c r="B242" s="25">
        <f>SUM(B243:B248)</f>
        <v>498</v>
      </c>
      <c r="C242" s="25">
        <f>SUM(C243:C248)</f>
        <v>611</v>
      </c>
      <c r="D242" s="26">
        <f t="shared" si="3"/>
        <v>22.690763052208823</v>
      </c>
      <c r="E242" s="24"/>
    </row>
    <row r="243" spans="1:5" s="23" customFormat="1" ht="14.25" customHeight="1">
      <c r="A243" s="24" t="s">
        <v>17</v>
      </c>
      <c r="B243" s="28">
        <v>205</v>
      </c>
      <c r="C243" s="25">
        <v>209</v>
      </c>
      <c r="D243" s="26">
        <f t="shared" si="3"/>
        <v>1.9512195121951237</v>
      </c>
      <c r="E243" s="24"/>
    </row>
    <row r="244" spans="1:5" s="23" customFormat="1" ht="14.25" customHeight="1">
      <c r="A244" s="24" t="s">
        <v>207</v>
      </c>
      <c r="B244" s="28">
        <v>49</v>
      </c>
      <c r="C244" s="25">
        <v>171</v>
      </c>
      <c r="D244" s="26">
        <f t="shared" si="3"/>
        <v>248.9795918367347</v>
      </c>
      <c r="E244" s="24"/>
    </row>
    <row r="245" spans="1:5" s="23" customFormat="1" ht="14.25" customHeight="1">
      <c r="A245" s="24" t="s">
        <v>208</v>
      </c>
      <c r="B245" s="28">
        <v>53</v>
      </c>
      <c r="C245" s="25">
        <v>146</v>
      </c>
      <c r="D245" s="26">
        <f t="shared" si="3"/>
        <v>175.47169811320754</v>
      </c>
      <c r="E245" s="24"/>
    </row>
    <row r="246" spans="1:5" s="23" customFormat="1" ht="14.25" customHeight="1">
      <c r="A246" s="24" t="s">
        <v>209</v>
      </c>
      <c r="B246" s="28">
        <v>56</v>
      </c>
      <c r="C246" s="25">
        <v>41</v>
      </c>
      <c r="D246" s="26">
        <f t="shared" si="3"/>
        <v>-26.785714285714292</v>
      </c>
      <c r="E246" s="24"/>
    </row>
    <row r="247" spans="1:5" s="23" customFormat="1" ht="14.25" customHeight="1">
      <c r="A247" s="30" t="s">
        <v>210</v>
      </c>
      <c r="B247" s="28">
        <v>107</v>
      </c>
      <c r="C247" s="25"/>
      <c r="D247" s="26">
        <f t="shared" si="3"/>
        <v>-100</v>
      </c>
      <c r="E247" s="24"/>
    </row>
    <row r="248" spans="1:5" s="23" customFormat="1" ht="14.25" customHeight="1">
      <c r="A248" s="24" t="s">
        <v>211</v>
      </c>
      <c r="B248" s="28">
        <v>28</v>
      </c>
      <c r="C248" s="25">
        <v>44</v>
      </c>
      <c r="D248" s="26">
        <f t="shared" si="3"/>
        <v>57.14285714285714</v>
      </c>
      <c r="E248" s="24"/>
    </row>
    <row r="249" spans="1:5" s="23" customFormat="1" ht="14.25" customHeight="1">
      <c r="A249" s="24" t="s">
        <v>212</v>
      </c>
      <c r="B249" s="25">
        <f>SUM(B250:B250)</f>
        <v>0</v>
      </c>
      <c r="C249" s="25">
        <f>SUM(C250:C250)</f>
        <v>8</v>
      </c>
      <c r="D249" s="26">
        <f t="shared" si="3"/>
        <v>0</v>
      </c>
      <c r="E249" s="24"/>
    </row>
    <row r="250" spans="1:5" s="23" customFormat="1" ht="14.25" customHeight="1">
      <c r="A250" s="24" t="s">
        <v>213</v>
      </c>
      <c r="B250" s="25"/>
      <c r="C250" s="25">
        <v>8</v>
      </c>
      <c r="D250" s="26">
        <f t="shared" si="3"/>
        <v>0</v>
      </c>
      <c r="E250" s="24"/>
    </row>
    <row r="251" spans="1:5" s="23" customFormat="1" ht="14.25" customHeight="1">
      <c r="A251" s="24" t="s">
        <v>214</v>
      </c>
      <c r="B251" s="25">
        <f>SUM(B252:B252)</f>
        <v>67</v>
      </c>
      <c r="C251" s="25">
        <f>SUM(C252:C252)</f>
        <v>59</v>
      </c>
      <c r="D251" s="26">
        <f t="shared" si="3"/>
        <v>-11.940298507462686</v>
      </c>
      <c r="E251" s="24"/>
    </row>
    <row r="252" spans="1:5" s="23" customFormat="1" ht="14.25" customHeight="1">
      <c r="A252" s="24" t="s">
        <v>215</v>
      </c>
      <c r="B252" s="28">
        <v>67</v>
      </c>
      <c r="C252" s="25">
        <v>59</v>
      </c>
      <c r="D252" s="26">
        <f t="shared" si="3"/>
        <v>-11.940298507462686</v>
      </c>
      <c r="E252" s="24"/>
    </row>
    <row r="253" spans="1:5" s="23" customFormat="1" ht="14.25" customHeight="1">
      <c r="A253" s="24" t="s">
        <v>216</v>
      </c>
      <c r="B253" s="25">
        <f>B254+B261+B268+B274+B279+B281+B283+B290+B295+B301+B307+B310+B313+B317+B320+B323</f>
        <v>15991</v>
      </c>
      <c r="C253" s="25">
        <f>C254+C261+C268+C274+C279+C281+C283+C290+C295+C301+C307+C310+C313+C317+C320+C323</f>
        <v>23491</v>
      </c>
      <c r="D253" s="26">
        <f t="shared" si="3"/>
        <v>46.90138202739041</v>
      </c>
      <c r="E253" s="24"/>
    </row>
    <row r="254" spans="1:5" s="23" customFormat="1" ht="14.25" customHeight="1">
      <c r="A254" s="24" t="s">
        <v>217</v>
      </c>
      <c r="B254" s="25">
        <f>SUM(B255:B260)</f>
        <v>623</v>
      </c>
      <c r="C254" s="25">
        <f>SUM(C255:C260)</f>
        <v>656</v>
      </c>
      <c r="D254" s="26">
        <f t="shared" si="3"/>
        <v>5.296950240770457</v>
      </c>
      <c r="E254" s="24"/>
    </row>
    <row r="255" spans="1:5" s="23" customFormat="1" ht="14.25" customHeight="1">
      <c r="A255" s="24" t="s">
        <v>17</v>
      </c>
      <c r="B255" s="28">
        <v>171</v>
      </c>
      <c r="C255" s="25">
        <v>146</v>
      </c>
      <c r="D255" s="26">
        <f t="shared" si="3"/>
        <v>-14.619883040935676</v>
      </c>
      <c r="E255" s="24"/>
    </row>
    <row r="256" spans="1:5" s="23" customFormat="1" ht="14.25" customHeight="1">
      <c r="A256" s="24" t="s">
        <v>28</v>
      </c>
      <c r="B256" s="25"/>
      <c r="C256" s="25">
        <v>4</v>
      </c>
      <c r="D256" s="26">
        <f t="shared" si="3"/>
        <v>0</v>
      </c>
      <c r="E256" s="24"/>
    </row>
    <row r="257" spans="1:5" s="23" customFormat="1" ht="14.25" customHeight="1">
      <c r="A257" s="24" t="s">
        <v>218</v>
      </c>
      <c r="B257" s="28">
        <v>17</v>
      </c>
      <c r="C257" s="25">
        <v>12</v>
      </c>
      <c r="D257" s="26">
        <f t="shared" si="3"/>
        <v>-29.411764705882348</v>
      </c>
      <c r="E257" s="24"/>
    </row>
    <row r="258" spans="1:5" s="23" customFormat="1" ht="14.25" customHeight="1">
      <c r="A258" s="24" t="s">
        <v>219</v>
      </c>
      <c r="B258" s="28">
        <v>219</v>
      </c>
      <c r="C258" s="25">
        <v>244</v>
      </c>
      <c r="D258" s="26">
        <f t="shared" si="3"/>
        <v>11.415525114155244</v>
      </c>
      <c r="E258" s="24"/>
    </row>
    <row r="259" spans="1:5" s="23" customFormat="1" ht="14.25" customHeight="1">
      <c r="A259" s="24" t="s">
        <v>220</v>
      </c>
      <c r="B259" s="28">
        <v>50</v>
      </c>
      <c r="C259" s="25">
        <v>65</v>
      </c>
      <c r="D259" s="26">
        <f aca="true" t="shared" si="4" ref="D259:D322">IF(B259=0,0,C259/B259*100-100)</f>
        <v>30</v>
      </c>
      <c r="E259" s="24"/>
    </row>
    <row r="260" spans="1:5" s="23" customFormat="1" ht="14.25" customHeight="1">
      <c r="A260" s="24" t="s">
        <v>221</v>
      </c>
      <c r="B260" s="28">
        <v>166</v>
      </c>
      <c r="C260" s="25">
        <v>185</v>
      </c>
      <c r="D260" s="26">
        <f t="shared" si="4"/>
        <v>11.445783132530124</v>
      </c>
      <c r="E260" s="24"/>
    </row>
    <row r="261" spans="1:5" s="23" customFormat="1" ht="14.25" customHeight="1">
      <c r="A261" s="24" t="s">
        <v>222</v>
      </c>
      <c r="B261" s="25">
        <f>SUM(B262:B267)</f>
        <v>585</v>
      </c>
      <c r="C261" s="25">
        <f>SUM(C262:C267)</f>
        <v>802</v>
      </c>
      <c r="D261" s="26">
        <f t="shared" si="4"/>
        <v>37.09401709401709</v>
      </c>
      <c r="E261" s="24"/>
    </row>
    <row r="262" spans="1:5" s="23" customFormat="1" ht="14.25" customHeight="1">
      <c r="A262" s="24" t="s">
        <v>17</v>
      </c>
      <c r="B262" s="28">
        <v>139</v>
      </c>
      <c r="C262" s="25">
        <v>145</v>
      </c>
      <c r="D262" s="26">
        <f t="shared" si="4"/>
        <v>4.3165467625899225</v>
      </c>
      <c r="E262" s="24"/>
    </row>
    <row r="263" spans="1:5" s="23" customFormat="1" ht="14.25" customHeight="1">
      <c r="A263" s="24" t="s">
        <v>28</v>
      </c>
      <c r="B263" s="25"/>
      <c r="C263" s="25"/>
      <c r="D263" s="26">
        <f t="shared" si="4"/>
        <v>0</v>
      </c>
      <c r="E263" s="24"/>
    </row>
    <row r="264" spans="1:5" s="23" customFormat="1" ht="14.25" customHeight="1">
      <c r="A264" s="24" t="s">
        <v>223</v>
      </c>
      <c r="B264" s="28">
        <v>53</v>
      </c>
      <c r="C264" s="25">
        <v>41</v>
      </c>
      <c r="D264" s="26">
        <f t="shared" si="4"/>
        <v>-22.641509433962256</v>
      </c>
      <c r="E264" s="24"/>
    </row>
    <row r="265" spans="1:5" s="23" customFormat="1" ht="14.25" customHeight="1">
      <c r="A265" s="24" t="s">
        <v>224</v>
      </c>
      <c r="B265" s="28">
        <v>3</v>
      </c>
      <c r="C265" s="25">
        <v>9</v>
      </c>
      <c r="D265" s="26">
        <f t="shared" si="4"/>
        <v>200</v>
      </c>
      <c r="E265" s="24"/>
    </row>
    <row r="266" spans="1:5" s="23" customFormat="1" ht="14.25" customHeight="1">
      <c r="A266" s="24" t="s">
        <v>225</v>
      </c>
      <c r="B266" s="28">
        <v>374</v>
      </c>
      <c r="C266" s="25">
        <v>360</v>
      </c>
      <c r="D266" s="26">
        <f t="shared" si="4"/>
        <v>-3.7433155080213965</v>
      </c>
      <c r="E266" s="24"/>
    </row>
    <row r="267" spans="1:5" s="23" customFormat="1" ht="14.25" customHeight="1">
      <c r="A267" s="24" t="s">
        <v>226</v>
      </c>
      <c r="B267" s="28">
        <v>16</v>
      </c>
      <c r="C267" s="25">
        <v>247</v>
      </c>
      <c r="D267" s="26">
        <f t="shared" si="4"/>
        <v>1443.75</v>
      </c>
      <c r="E267" s="24"/>
    </row>
    <row r="268" spans="1:5" s="23" customFormat="1" ht="14.25" customHeight="1">
      <c r="A268" s="24" t="s">
        <v>227</v>
      </c>
      <c r="B268" s="25">
        <f>SUM(B269:B273)</f>
        <v>544</v>
      </c>
      <c r="C268" s="25">
        <f>SUM(C269:C273)</f>
        <v>2908</v>
      </c>
      <c r="D268" s="26">
        <f t="shared" si="4"/>
        <v>434.5588235294118</v>
      </c>
      <c r="E268" s="24"/>
    </row>
    <row r="269" spans="1:5" s="23" customFormat="1" ht="14.25" customHeight="1">
      <c r="A269" s="24" t="s">
        <v>228</v>
      </c>
      <c r="B269" s="28">
        <v>5</v>
      </c>
      <c r="C269" s="25">
        <v>54</v>
      </c>
      <c r="D269" s="26">
        <f t="shared" si="4"/>
        <v>980</v>
      </c>
      <c r="E269" s="24"/>
    </row>
    <row r="270" spans="1:5" s="23" customFormat="1" ht="14.25" customHeight="1">
      <c r="A270" s="24" t="s">
        <v>229</v>
      </c>
      <c r="B270" s="28">
        <v>74</v>
      </c>
      <c r="C270" s="25">
        <v>74</v>
      </c>
      <c r="D270" s="26">
        <f t="shared" si="4"/>
        <v>0</v>
      </c>
      <c r="E270" s="24"/>
    </row>
    <row r="271" spans="1:5" s="23" customFormat="1" ht="14.25" customHeight="1">
      <c r="A271" s="24" t="s">
        <v>230</v>
      </c>
      <c r="B271" s="28">
        <v>186</v>
      </c>
      <c r="C271" s="25">
        <v>2330</v>
      </c>
      <c r="D271" s="26">
        <f t="shared" si="4"/>
        <v>1152.6881720430108</v>
      </c>
      <c r="E271" s="24"/>
    </row>
    <row r="272" spans="1:5" s="23" customFormat="1" ht="14.25" customHeight="1">
      <c r="A272" s="30" t="s">
        <v>231</v>
      </c>
      <c r="B272" s="28">
        <v>279</v>
      </c>
      <c r="C272" s="25"/>
      <c r="D272" s="26">
        <f t="shared" si="4"/>
        <v>-100</v>
      </c>
      <c r="E272" s="24"/>
    </row>
    <row r="273" spans="1:5" s="23" customFormat="1" ht="14.25" customHeight="1">
      <c r="A273" s="24" t="s">
        <v>232</v>
      </c>
      <c r="B273" s="25"/>
      <c r="C273" s="25">
        <v>450</v>
      </c>
      <c r="D273" s="26">
        <f t="shared" si="4"/>
        <v>0</v>
      </c>
      <c r="E273" s="24"/>
    </row>
    <row r="274" spans="1:5" s="23" customFormat="1" ht="14.25" customHeight="1">
      <c r="A274" s="24" t="s">
        <v>233</v>
      </c>
      <c r="B274" s="25">
        <f>SUM(B275:B278)</f>
        <v>7717</v>
      </c>
      <c r="C274" s="25">
        <f>SUM(C275:C278)</f>
        <v>9030</v>
      </c>
      <c r="D274" s="26">
        <f t="shared" si="4"/>
        <v>17.01438382791241</v>
      </c>
      <c r="E274" s="24"/>
    </row>
    <row r="275" spans="1:5" s="23" customFormat="1" ht="14.25" customHeight="1">
      <c r="A275" s="24" t="s">
        <v>234</v>
      </c>
      <c r="B275" s="34">
        <v>3942</v>
      </c>
      <c r="C275" s="25">
        <v>4314</v>
      </c>
      <c r="D275" s="26">
        <f t="shared" si="4"/>
        <v>9.43683409436835</v>
      </c>
      <c r="E275" s="24"/>
    </row>
    <row r="276" spans="1:5" s="23" customFormat="1" ht="14.25" customHeight="1">
      <c r="A276" s="24" t="s">
        <v>235</v>
      </c>
      <c r="B276" s="28">
        <v>3744</v>
      </c>
      <c r="C276" s="25">
        <v>4697</v>
      </c>
      <c r="D276" s="26">
        <f t="shared" si="4"/>
        <v>25.454059829059844</v>
      </c>
      <c r="E276" s="24"/>
    </row>
    <row r="277" spans="1:5" s="23" customFormat="1" ht="14.25" customHeight="1">
      <c r="A277" s="24" t="s">
        <v>236</v>
      </c>
      <c r="B277" s="28">
        <v>17</v>
      </c>
      <c r="C277" s="25">
        <v>8</v>
      </c>
      <c r="D277" s="26">
        <f t="shared" si="4"/>
        <v>-52.94117647058824</v>
      </c>
      <c r="E277" s="24"/>
    </row>
    <row r="278" spans="1:5" s="23" customFormat="1" ht="14.25" customHeight="1">
      <c r="A278" s="24" t="s">
        <v>237</v>
      </c>
      <c r="B278" s="28">
        <v>14</v>
      </c>
      <c r="C278" s="25">
        <v>11</v>
      </c>
      <c r="D278" s="26">
        <f t="shared" si="4"/>
        <v>-21.42857142857143</v>
      </c>
      <c r="E278" s="24"/>
    </row>
    <row r="279" spans="1:5" s="23" customFormat="1" ht="14.25" customHeight="1">
      <c r="A279" s="24" t="s">
        <v>238</v>
      </c>
      <c r="B279" s="25">
        <f>SUM(B280:B280)</f>
        <v>0</v>
      </c>
      <c r="C279" s="25">
        <f>SUM(C280:C280)</f>
        <v>9</v>
      </c>
      <c r="D279" s="26">
        <f t="shared" si="4"/>
        <v>0</v>
      </c>
      <c r="E279" s="24"/>
    </row>
    <row r="280" spans="1:5" s="23" customFormat="1" ht="14.25" customHeight="1">
      <c r="A280" s="24" t="s">
        <v>239</v>
      </c>
      <c r="B280" s="25"/>
      <c r="C280" s="25">
        <v>9</v>
      </c>
      <c r="D280" s="26">
        <f t="shared" si="4"/>
        <v>0</v>
      </c>
      <c r="E280" s="24"/>
    </row>
    <row r="281" spans="1:5" s="23" customFormat="1" ht="14.25" customHeight="1">
      <c r="A281" s="24" t="s">
        <v>240</v>
      </c>
      <c r="B281" s="25">
        <f>SUM(B282:B282)</f>
        <v>305</v>
      </c>
      <c r="C281" s="25">
        <f>SUM(C282:C282)</f>
        <v>120</v>
      </c>
      <c r="D281" s="26">
        <f t="shared" si="4"/>
        <v>-60.65573770491803</v>
      </c>
      <c r="E281" s="24"/>
    </row>
    <row r="282" spans="1:5" s="23" customFormat="1" ht="14.25" customHeight="1">
      <c r="A282" s="24" t="s">
        <v>241</v>
      </c>
      <c r="B282" s="28">
        <v>305</v>
      </c>
      <c r="C282" s="25">
        <v>120</v>
      </c>
      <c r="D282" s="26">
        <f t="shared" si="4"/>
        <v>-60.65573770491803</v>
      </c>
      <c r="E282" s="24"/>
    </row>
    <row r="283" spans="1:5" s="23" customFormat="1" ht="14.25" customHeight="1">
      <c r="A283" s="24" t="s">
        <v>242</v>
      </c>
      <c r="B283" s="25">
        <f>SUM(B284:B289)</f>
        <v>1581</v>
      </c>
      <c r="C283" s="25">
        <f>SUM(C284:C289)</f>
        <v>2279</v>
      </c>
      <c r="D283" s="26">
        <f t="shared" si="4"/>
        <v>44.14927261227069</v>
      </c>
      <c r="E283" s="24"/>
    </row>
    <row r="284" spans="1:5" s="23" customFormat="1" ht="14.25" customHeight="1">
      <c r="A284" s="24" t="s">
        <v>243</v>
      </c>
      <c r="B284" s="28">
        <v>417</v>
      </c>
      <c r="C284" s="25">
        <v>640</v>
      </c>
      <c r="D284" s="26">
        <f t="shared" si="4"/>
        <v>53.477218225419676</v>
      </c>
      <c r="E284" s="24"/>
    </row>
    <row r="285" spans="1:5" s="23" customFormat="1" ht="14.25" customHeight="1">
      <c r="A285" s="24" t="s">
        <v>244</v>
      </c>
      <c r="B285" s="28">
        <v>76</v>
      </c>
      <c r="C285" s="25">
        <v>111</v>
      </c>
      <c r="D285" s="26">
        <f t="shared" si="4"/>
        <v>46.05263157894737</v>
      </c>
      <c r="E285" s="24"/>
    </row>
    <row r="286" spans="1:5" s="23" customFormat="1" ht="14.25" customHeight="1">
      <c r="A286" s="24" t="s">
        <v>245</v>
      </c>
      <c r="B286" s="25"/>
      <c r="C286" s="25">
        <v>434</v>
      </c>
      <c r="D286" s="26">
        <f t="shared" si="4"/>
        <v>0</v>
      </c>
      <c r="E286" s="24"/>
    </row>
    <row r="287" spans="1:5" s="23" customFormat="1" ht="14.25" customHeight="1">
      <c r="A287" s="24" t="s">
        <v>246</v>
      </c>
      <c r="B287" s="28">
        <v>221</v>
      </c>
      <c r="C287" s="25">
        <v>284</v>
      </c>
      <c r="D287" s="26">
        <f t="shared" si="4"/>
        <v>28.50678733031674</v>
      </c>
      <c r="E287" s="24"/>
    </row>
    <row r="288" spans="1:5" s="23" customFormat="1" ht="14.25" customHeight="1">
      <c r="A288" s="24" t="s">
        <v>247</v>
      </c>
      <c r="B288" s="25"/>
      <c r="C288" s="25">
        <v>53</v>
      </c>
      <c r="D288" s="26">
        <f t="shared" si="4"/>
        <v>0</v>
      </c>
      <c r="E288" s="24"/>
    </row>
    <row r="289" spans="1:5" s="23" customFormat="1" ht="14.25" customHeight="1">
      <c r="A289" s="24" t="s">
        <v>248</v>
      </c>
      <c r="B289" s="28">
        <v>867</v>
      </c>
      <c r="C289" s="25">
        <v>757</v>
      </c>
      <c r="D289" s="26">
        <f t="shared" si="4"/>
        <v>-12.687427912341406</v>
      </c>
      <c r="E289" s="24"/>
    </row>
    <row r="290" spans="1:5" s="23" customFormat="1" ht="14.25" customHeight="1">
      <c r="A290" s="24" t="s">
        <v>249</v>
      </c>
      <c r="B290" s="25">
        <f>SUM(B291:B294)</f>
        <v>222</v>
      </c>
      <c r="C290" s="25">
        <f>SUM(C291:C294)</f>
        <v>293</v>
      </c>
      <c r="D290" s="26">
        <f t="shared" si="4"/>
        <v>31.98198198198199</v>
      </c>
      <c r="E290" s="24"/>
    </row>
    <row r="291" spans="1:5" s="23" customFormat="1" ht="14.25" customHeight="1">
      <c r="A291" s="24" t="s">
        <v>250</v>
      </c>
      <c r="B291" s="28">
        <v>205</v>
      </c>
      <c r="C291" s="25">
        <v>192</v>
      </c>
      <c r="D291" s="26">
        <f t="shared" si="4"/>
        <v>-6.341463414634134</v>
      </c>
      <c r="E291" s="24"/>
    </row>
    <row r="292" spans="1:5" s="23" customFormat="1" ht="14.25" customHeight="1">
      <c r="A292" s="24" t="s">
        <v>251</v>
      </c>
      <c r="B292" s="28">
        <v>15</v>
      </c>
      <c r="C292" s="25">
        <v>16</v>
      </c>
      <c r="D292" s="26">
        <f t="shared" si="4"/>
        <v>6.666666666666671</v>
      </c>
      <c r="E292" s="24"/>
    </row>
    <row r="293" spans="1:5" s="23" customFormat="1" ht="14.25" customHeight="1">
      <c r="A293" s="24" t="s">
        <v>252</v>
      </c>
      <c r="B293" s="25"/>
      <c r="C293" s="25">
        <v>7</v>
      </c>
      <c r="D293" s="26">
        <f t="shared" si="4"/>
        <v>0</v>
      </c>
      <c r="E293" s="24"/>
    </row>
    <row r="294" spans="1:5" s="23" customFormat="1" ht="14.25" customHeight="1">
      <c r="A294" s="24" t="s">
        <v>253</v>
      </c>
      <c r="B294" s="28">
        <v>2</v>
      </c>
      <c r="C294" s="25">
        <v>78</v>
      </c>
      <c r="D294" s="26">
        <f t="shared" si="4"/>
        <v>3800</v>
      </c>
      <c r="E294" s="24"/>
    </row>
    <row r="295" spans="1:5" s="23" customFormat="1" ht="14.25" customHeight="1">
      <c r="A295" s="24" t="s">
        <v>254</v>
      </c>
      <c r="B295" s="25">
        <f>SUM(B296:B300)</f>
        <v>417</v>
      </c>
      <c r="C295" s="25">
        <f>SUM(C296:C300)</f>
        <v>543</v>
      </c>
      <c r="D295" s="26">
        <f t="shared" si="4"/>
        <v>30.215827338129486</v>
      </c>
      <c r="E295" s="24"/>
    </row>
    <row r="296" spans="1:5" s="23" customFormat="1" ht="14.25" customHeight="1">
      <c r="A296" s="24" t="s">
        <v>255</v>
      </c>
      <c r="B296" s="28">
        <v>242</v>
      </c>
      <c r="C296" s="25">
        <v>182</v>
      </c>
      <c r="D296" s="26">
        <f t="shared" si="4"/>
        <v>-24.793388429752056</v>
      </c>
      <c r="E296" s="24"/>
    </row>
    <row r="297" spans="1:5" s="23" customFormat="1" ht="14.25" customHeight="1">
      <c r="A297" s="24" t="s">
        <v>256</v>
      </c>
      <c r="B297" s="28">
        <v>19</v>
      </c>
      <c r="C297" s="25">
        <v>59</v>
      </c>
      <c r="D297" s="26">
        <f t="shared" si="4"/>
        <v>210.5263157894737</v>
      </c>
      <c r="E297" s="24"/>
    </row>
    <row r="298" spans="1:5" s="23" customFormat="1" ht="14.25" customHeight="1">
      <c r="A298" s="24" t="s">
        <v>257</v>
      </c>
      <c r="B298" s="28">
        <v>27</v>
      </c>
      <c r="C298" s="25">
        <v>150</v>
      </c>
      <c r="D298" s="26">
        <f t="shared" si="4"/>
        <v>455.55555555555554</v>
      </c>
      <c r="E298" s="24"/>
    </row>
    <row r="299" spans="1:5" s="23" customFormat="1" ht="14.25" customHeight="1">
      <c r="A299" s="24" t="s">
        <v>258</v>
      </c>
      <c r="B299" s="28">
        <v>43</v>
      </c>
      <c r="C299" s="25">
        <v>10</v>
      </c>
      <c r="D299" s="26">
        <f t="shared" si="4"/>
        <v>-76.74418604651163</v>
      </c>
      <c r="E299" s="24"/>
    </row>
    <row r="300" spans="1:5" s="23" customFormat="1" ht="14.25" customHeight="1">
      <c r="A300" s="24" t="s">
        <v>259</v>
      </c>
      <c r="B300" s="28">
        <v>86</v>
      </c>
      <c r="C300" s="25">
        <v>142</v>
      </c>
      <c r="D300" s="26">
        <f t="shared" si="4"/>
        <v>65.11627906976744</v>
      </c>
      <c r="E300" s="24"/>
    </row>
    <row r="301" spans="1:5" s="23" customFormat="1" ht="14.25" customHeight="1">
      <c r="A301" s="24" t="s">
        <v>260</v>
      </c>
      <c r="B301" s="25">
        <f>SUM(B302:B306)</f>
        <v>130</v>
      </c>
      <c r="C301" s="25">
        <f>SUM(C302:C306)</f>
        <v>86</v>
      </c>
      <c r="D301" s="26">
        <f t="shared" si="4"/>
        <v>-33.846153846153854</v>
      </c>
      <c r="E301" s="24"/>
    </row>
    <row r="302" spans="1:5" s="23" customFormat="1" ht="14.25" customHeight="1">
      <c r="A302" s="24" t="s">
        <v>17</v>
      </c>
      <c r="B302" s="28">
        <v>54</v>
      </c>
      <c r="C302" s="25">
        <v>46</v>
      </c>
      <c r="D302" s="26">
        <f t="shared" si="4"/>
        <v>-14.81481481481481</v>
      </c>
      <c r="E302" s="24"/>
    </row>
    <row r="303" spans="1:5" s="23" customFormat="1" ht="14.25" customHeight="1">
      <c r="A303" s="30" t="s">
        <v>23</v>
      </c>
      <c r="B303" s="28">
        <v>2</v>
      </c>
      <c r="C303" s="25"/>
      <c r="D303" s="26">
        <f t="shared" si="4"/>
        <v>-100</v>
      </c>
      <c r="E303" s="24"/>
    </row>
    <row r="304" spans="1:5" s="23" customFormat="1" ht="14.25" customHeight="1">
      <c r="A304" s="24" t="s">
        <v>261</v>
      </c>
      <c r="B304" s="28">
        <v>33</v>
      </c>
      <c r="C304" s="25">
        <v>16</v>
      </c>
      <c r="D304" s="26">
        <f t="shared" si="4"/>
        <v>-51.515151515151516</v>
      </c>
      <c r="E304" s="24"/>
    </row>
    <row r="305" spans="1:5" s="23" customFormat="1" ht="14.25" customHeight="1">
      <c r="A305" s="24" t="s">
        <v>262</v>
      </c>
      <c r="B305" s="28">
        <v>5</v>
      </c>
      <c r="C305" s="25">
        <v>4</v>
      </c>
      <c r="D305" s="26">
        <f t="shared" si="4"/>
        <v>-20</v>
      </c>
      <c r="E305" s="24"/>
    </row>
    <row r="306" spans="1:5" s="23" customFormat="1" ht="14.25" customHeight="1">
      <c r="A306" s="24" t="s">
        <v>263</v>
      </c>
      <c r="B306" s="28">
        <v>36</v>
      </c>
      <c r="C306" s="25">
        <v>20</v>
      </c>
      <c r="D306" s="26">
        <f t="shared" si="4"/>
        <v>-44.44444444444444</v>
      </c>
      <c r="E306" s="24"/>
    </row>
    <row r="307" spans="1:5" s="23" customFormat="1" ht="14.25" customHeight="1">
      <c r="A307" s="24" t="s">
        <v>264</v>
      </c>
      <c r="B307" s="25">
        <f>SUM(B308:B309)</f>
        <v>379</v>
      </c>
      <c r="C307" s="25">
        <f>SUM(C308:C309)</f>
        <v>2183</v>
      </c>
      <c r="D307" s="26">
        <f t="shared" si="4"/>
        <v>475.9894459102902</v>
      </c>
      <c r="E307" s="24"/>
    </row>
    <row r="308" spans="1:5" s="23" customFormat="1" ht="14.25" customHeight="1">
      <c r="A308" s="24" t="s">
        <v>265</v>
      </c>
      <c r="B308" s="28">
        <v>379</v>
      </c>
      <c r="C308" s="25">
        <v>2162</v>
      </c>
      <c r="D308" s="26">
        <f t="shared" si="4"/>
        <v>470.44854881266497</v>
      </c>
      <c r="E308" s="24"/>
    </row>
    <row r="309" spans="1:5" s="23" customFormat="1" ht="14.25" customHeight="1">
      <c r="A309" s="24" t="s">
        <v>266</v>
      </c>
      <c r="B309" s="25"/>
      <c r="C309" s="25">
        <v>21</v>
      </c>
      <c r="D309" s="26">
        <f t="shared" si="4"/>
        <v>0</v>
      </c>
      <c r="E309" s="24"/>
    </row>
    <row r="310" spans="1:5" s="23" customFormat="1" ht="14.25" customHeight="1">
      <c r="A310" s="24" t="s">
        <v>267</v>
      </c>
      <c r="B310" s="25">
        <f>SUM(B311:B312)</f>
        <v>62</v>
      </c>
      <c r="C310" s="25">
        <f>SUM(C311:C312)</f>
        <v>35</v>
      </c>
      <c r="D310" s="26">
        <f t="shared" si="4"/>
        <v>-43.548387096774185</v>
      </c>
      <c r="E310" s="24"/>
    </row>
    <row r="311" spans="1:5" s="23" customFormat="1" ht="14.25" customHeight="1">
      <c r="A311" s="24" t="s">
        <v>268</v>
      </c>
      <c r="B311" s="28">
        <v>52</v>
      </c>
      <c r="C311" s="25">
        <v>33</v>
      </c>
      <c r="D311" s="26">
        <f t="shared" si="4"/>
        <v>-36.53846153846154</v>
      </c>
      <c r="E311" s="24"/>
    </row>
    <row r="312" spans="1:5" s="23" customFormat="1" ht="14.25" customHeight="1">
      <c r="A312" s="24" t="s">
        <v>269</v>
      </c>
      <c r="B312" s="28">
        <v>10</v>
      </c>
      <c r="C312" s="25">
        <v>2</v>
      </c>
      <c r="D312" s="26">
        <f t="shared" si="4"/>
        <v>-80</v>
      </c>
      <c r="E312" s="24"/>
    </row>
    <row r="313" spans="1:5" s="23" customFormat="1" ht="14.25" customHeight="1">
      <c r="A313" s="24" t="s">
        <v>270</v>
      </c>
      <c r="B313" s="25">
        <f>SUM(B314:B316)</f>
        <v>134</v>
      </c>
      <c r="C313" s="25">
        <f>SUM(C314:C316)</f>
        <v>531</v>
      </c>
      <c r="D313" s="26">
        <f t="shared" si="4"/>
        <v>296.26865671641787</v>
      </c>
      <c r="E313" s="24"/>
    </row>
    <row r="314" spans="1:5" s="23" customFormat="1" ht="14.25" customHeight="1">
      <c r="A314" s="24" t="s">
        <v>271</v>
      </c>
      <c r="B314" s="28">
        <v>80</v>
      </c>
      <c r="C314" s="25">
        <v>28</v>
      </c>
      <c r="D314" s="26">
        <f t="shared" si="4"/>
        <v>-65</v>
      </c>
      <c r="E314" s="24"/>
    </row>
    <row r="315" spans="1:5" s="23" customFormat="1" ht="14.25" customHeight="1">
      <c r="A315" s="24" t="s">
        <v>272</v>
      </c>
      <c r="B315" s="28">
        <v>23</v>
      </c>
      <c r="C315" s="25">
        <v>426</v>
      </c>
      <c r="D315" s="26">
        <f t="shared" si="4"/>
        <v>1752.173913043478</v>
      </c>
      <c r="E315" s="24"/>
    </row>
    <row r="316" spans="1:5" s="23" customFormat="1" ht="14.25" customHeight="1">
      <c r="A316" s="24" t="s">
        <v>273</v>
      </c>
      <c r="B316" s="28">
        <v>31</v>
      </c>
      <c r="C316" s="25">
        <v>77</v>
      </c>
      <c r="D316" s="26">
        <f t="shared" si="4"/>
        <v>148.38709677419354</v>
      </c>
      <c r="E316" s="24"/>
    </row>
    <row r="317" spans="1:5" s="23" customFormat="1" ht="14.25" customHeight="1">
      <c r="A317" s="24" t="s">
        <v>274</v>
      </c>
      <c r="B317" s="25">
        <f>SUM(B318:B319)</f>
        <v>1900</v>
      </c>
      <c r="C317" s="25">
        <f>SUM(C318:C319)</f>
        <v>2819</v>
      </c>
      <c r="D317" s="26">
        <f t="shared" si="4"/>
        <v>48.36842105263156</v>
      </c>
      <c r="E317" s="24"/>
    </row>
    <row r="318" spans="1:5" s="23" customFormat="1" ht="14.25" customHeight="1">
      <c r="A318" s="24" t="s">
        <v>275</v>
      </c>
      <c r="B318" s="34">
        <v>1900</v>
      </c>
      <c r="C318" s="25">
        <v>2819</v>
      </c>
      <c r="D318" s="26">
        <f t="shared" si="4"/>
        <v>48.36842105263156</v>
      </c>
      <c r="E318" s="24"/>
    </row>
    <row r="319" spans="1:5" s="23" customFormat="1" ht="14.25" customHeight="1">
      <c r="A319" s="24" t="s">
        <v>276</v>
      </c>
      <c r="B319" s="25"/>
      <c r="C319" s="25"/>
      <c r="D319" s="26">
        <f t="shared" si="4"/>
        <v>0</v>
      </c>
      <c r="E319" s="24"/>
    </row>
    <row r="320" spans="1:5" s="23" customFormat="1" ht="14.25" customHeight="1">
      <c r="A320" s="24" t="s">
        <v>277</v>
      </c>
      <c r="B320" s="25">
        <f>SUM(B321:B322)</f>
        <v>494</v>
      </c>
      <c r="C320" s="25">
        <f>SUM(C321:C322)</f>
        <v>431</v>
      </c>
      <c r="D320" s="26">
        <f t="shared" si="4"/>
        <v>-12.753036437246962</v>
      </c>
      <c r="E320" s="24"/>
    </row>
    <row r="321" spans="1:5" s="23" customFormat="1" ht="14.25" customHeight="1">
      <c r="A321" s="24" t="s">
        <v>278</v>
      </c>
      <c r="B321" s="28">
        <v>465</v>
      </c>
      <c r="C321" s="25">
        <v>404</v>
      </c>
      <c r="D321" s="26">
        <f t="shared" si="4"/>
        <v>-13.11827956989248</v>
      </c>
      <c r="E321" s="24"/>
    </row>
    <row r="322" spans="1:5" s="23" customFormat="1" ht="14.25" customHeight="1">
      <c r="A322" s="24" t="s">
        <v>279</v>
      </c>
      <c r="B322" s="33">
        <v>29</v>
      </c>
      <c r="C322" s="25">
        <v>27</v>
      </c>
      <c r="D322" s="26">
        <f t="shared" si="4"/>
        <v>-6.896551724137936</v>
      </c>
      <c r="E322" s="24"/>
    </row>
    <row r="323" spans="1:5" s="23" customFormat="1" ht="14.25" customHeight="1">
      <c r="A323" s="24" t="s">
        <v>280</v>
      </c>
      <c r="B323" s="28">
        <v>898</v>
      </c>
      <c r="C323" s="25">
        <v>766</v>
      </c>
      <c r="D323" s="26">
        <f aca="true" t="shared" si="5" ref="D323:D386">IF(B323=0,0,C323/B323*100-100)</f>
        <v>-14.699331848552347</v>
      </c>
      <c r="E323" s="24"/>
    </row>
    <row r="324" spans="1:5" s="23" customFormat="1" ht="14.25" customHeight="1">
      <c r="A324" s="24" t="s">
        <v>281</v>
      </c>
      <c r="B324" s="25">
        <f>B325+B328+B331+B335+B344+B354+B366+B374</f>
        <v>19482</v>
      </c>
      <c r="C324" s="25">
        <f>C325+C328+C331+C335+C344+C354+C366+C374</f>
        <v>22570</v>
      </c>
      <c r="D324" s="26">
        <f t="shared" si="5"/>
        <v>15.85052869315264</v>
      </c>
      <c r="E324" s="24"/>
    </row>
    <row r="325" spans="1:5" s="23" customFormat="1" ht="14.25" customHeight="1">
      <c r="A325" s="24" t="s">
        <v>282</v>
      </c>
      <c r="B325" s="25">
        <f>SUM(B326:B327)</f>
        <v>265</v>
      </c>
      <c r="C325" s="25">
        <f>SUM(C326:C327)</f>
        <v>230</v>
      </c>
      <c r="D325" s="26">
        <f t="shared" si="5"/>
        <v>-13.20754716981132</v>
      </c>
      <c r="E325" s="24"/>
    </row>
    <row r="326" spans="1:5" s="23" customFormat="1" ht="14.25" customHeight="1">
      <c r="A326" s="24" t="s">
        <v>17</v>
      </c>
      <c r="B326" s="28">
        <v>212</v>
      </c>
      <c r="C326" s="25">
        <v>208</v>
      </c>
      <c r="D326" s="26">
        <f t="shared" si="5"/>
        <v>-1.8867924528301927</v>
      </c>
      <c r="E326" s="24"/>
    </row>
    <row r="327" spans="1:5" s="23" customFormat="1" ht="14.25" customHeight="1">
      <c r="A327" s="24" t="s">
        <v>283</v>
      </c>
      <c r="B327" s="28">
        <v>53</v>
      </c>
      <c r="C327" s="25">
        <v>22</v>
      </c>
      <c r="D327" s="26">
        <f t="shared" si="5"/>
        <v>-58.490566037735846</v>
      </c>
      <c r="E327" s="24"/>
    </row>
    <row r="328" spans="1:5" s="23" customFormat="1" ht="14.25" customHeight="1">
      <c r="A328" s="24" t="s">
        <v>284</v>
      </c>
      <c r="B328" s="25">
        <f>SUM(B329:B330)</f>
        <v>744</v>
      </c>
      <c r="C328" s="25">
        <f>SUM(C329:C330)</f>
        <v>393</v>
      </c>
      <c r="D328" s="26">
        <f t="shared" si="5"/>
        <v>-47.17741935483871</v>
      </c>
      <c r="E328" s="24"/>
    </row>
    <row r="329" spans="1:5" s="23" customFormat="1" ht="14.25" customHeight="1">
      <c r="A329" s="24" t="s">
        <v>285</v>
      </c>
      <c r="B329" s="28">
        <v>655</v>
      </c>
      <c r="C329" s="25">
        <v>175</v>
      </c>
      <c r="D329" s="26">
        <f t="shared" si="5"/>
        <v>-73.2824427480916</v>
      </c>
      <c r="E329" s="24"/>
    </row>
    <row r="330" spans="1:5" s="23" customFormat="1" ht="14.25" customHeight="1">
      <c r="A330" s="24" t="s">
        <v>286</v>
      </c>
      <c r="B330" s="28">
        <v>89</v>
      </c>
      <c r="C330" s="25">
        <v>218</v>
      </c>
      <c r="D330" s="26">
        <f t="shared" si="5"/>
        <v>144.94382022471913</v>
      </c>
      <c r="E330" s="24"/>
    </row>
    <row r="331" spans="1:5" s="23" customFormat="1" ht="14.25" customHeight="1">
      <c r="A331" s="24" t="s">
        <v>287</v>
      </c>
      <c r="B331" s="25">
        <f>SUM(B332:B334)</f>
        <v>1227</v>
      </c>
      <c r="C331" s="25">
        <f>SUM(C332:C334)</f>
        <v>1635</v>
      </c>
      <c r="D331" s="26">
        <f t="shared" si="5"/>
        <v>33.2518337408313</v>
      </c>
      <c r="E331" s="24"/>
    </row>
    <row r="332" spans="1:5" s="23" customFormat="1" ht="14.25" customHeight="1">
      <c r="A332" s="24" t="s">
        <v>288</v>
      </c>
      <c r="B332" s="28">
        <v>118</v>
      </c>
      <c r="C332" s="25">
        <v>166</v>
      </c>
      <c r="D332" s="26">
        <f t="shared" si="5"/>
        <v>40.67796610169492</v>
      </c>
      <c r="E332" s="24"/>
    </row>
    <row r="333" spans="1:5" s="23" customFormat="1" ht="14.25" customHeight="1">
      <c r="A333" s="24" t="s">
        <v>289</v>
      </c>
      <c r="B333" s="28">
        <v>885</v>
      </c>
      <c r="C333" s="25">
        <v>1038</v>
      </c>
      <c r="D333" s="26">
        <f t="shared" si="5"/>
        <v>17.288135593220332</v>
      </c>
      <c r="E333" s="24"/>
    </row>
    <row r="334" spans="1:5" s="23" customFormat="1" ht="14.25" customHeight="1">
      <c r="A334" s="24" t="s">
        <v>290</v>
      </c>
      <c r="B334" s="28">
        <v>224</v>
      </c>
      <c r="C334" s="25">
        <v>431</v>
      </c>
      <c r="D334" s="26">
        <f t="shared" si="5"/>
        <v>92.41071428571428</v>
      </c>
      <c r="E334" s="24"/>
    </row>
    <row r="335" spans="1:5" s="23" customFormat="1" ht="14.25" customHeight="1">
      <c r="A335" s="24" t="s">
        <v>291</v>
      </c>
      <c r="B335" s="25">
        <f>SUM(B336:B343)</f>
        <v>1803</v>
      </c>
      <c r="C335" s="25">
        <f>SUM(C336:C343)</f>
        <v>2048</v>
      </c>
      <c r="D335" s="26">
        <f t="shared" si="5"/>
        <v>13.58846367165836</v>
      </c>
      <c r="E335" s="24"/>
    </row>
    <row r="336" spans="1:5" s="23" customFormat="1" ht="14.25" customHeight="1">
      <c r="A336" s="24" t="s">
        <v>292</v>
      </c>
      <c r="B336" s="28">
        <v>162</v>
      </c>
      <c r="C336" s="25">
        <v>142</v>
      </c>
      <c r="D336" s="26">
        <f t="shared" si="5"/>
        <v>-12.345679012345684</v>
      </c>
      <c r="E336" s="24"/>
    </row>
    <row r="337" spans="1:5" s="23" customFormat="1" ht="14.25" customHeight="1">
      <c r="A337" s="24" t="s">
        <v>293</v>
      </c>
      <c r="B337" s="28">
        <v>212</v>
      </c>
      <c r="C337" s="25">
        <v>117</v>
      </c>
      <c r="D337" s="26">
        <f t="shared" si="5"/>
        <v>-44.811320754716974</v>
      </c>
      <c r="E337" s="24"/>
    </row>
    <row r="338" spans="1:5" s="23" customFormat="1" ht="14.25" customHeight="1">
      <c r="A338" s="24" t="s">
        <v>294</v>
      </c>
      <c r="B338" s="28">
        <v>128</v>
      </c>
      <c r="C338" s="25">
        <v>48</v>
      </c>
      <c r="D338" s="26">
        <f t="shared" si="5"/>
        <v>-62.5</v>
      </c>
      <c r="E338" s="24"/>
    </row>
    <row r="339" spans="1:5" s="23" customFormat="1" ht="14.25" customHeight="1">
      <c r="A339" s="24" t="s">
        <v>295</v>
      </c>
      <c r="B339" s="25"/>
      <c r="C339" s="25">
        <v>36</v>
      </c>
      <c r="D339" s="26">
        <f t="shared" si="5"/>
        <v>0</v>
      </c>
      <c r="E339" s="24"/>
    </row>
    <row r="340" spans="1:5" s="23" customFormat="1" ht="14.25" customHeight="1">
      <c r="A340" s="24" t="s">
        <v>296</v>
      </c>
      <c r="B340" s="28">
        <v>917</v>
      </c>
      <c r="C340" s="25">
        <v>838</v>
      </c>
      <c r="D340" s="26">
        <f t="shared" si="5"/>
        <v>-8.615049073064341</v>
      </c>
      <c r="E340" s="24"/>
    </row>
    <row r="341" spans="1:5" s="23" customFormat="1" ht="14.25" customHeight="1">
      <c r="A341" s="24" t="s">
        <v>297</v>
      </c>
      <c r="B341" s="28">
        <v>381</v>
      </c>
      <c r="C341" s="25">
        <v>385</v>
      </c>
      <c r="D341" s="26">
        <f t="shared" si="5"/>
        <v>1.0498687664042023</v>
      </c>
      <c r="E341" s="24"/>
    </row>
    <row r="342" spans="1:5" s="23" customFormat="1" ht="14.25" customHeight="1">
      <c r="A342" s="24" t="s">
        <v>298</v>
      </c>
      <c r="B342" s="25"/>
      <c r="C342" s="25">
        <v>10</v>
      </c>
      <c r="D342" s="26">
        <f t="shared" si="5"/>
        <v>0</v>
      </c>
      <c r="E342" s="24"/>
    </row>
    <row r="343" spans="1:5" s="23" customFormat="1" ht="14.25" customHeight="1">
      <c r="A343" s="24" t="s">
        <v>299</v>
      </c>
      <c r="B343" s="28">
        <v>3</v>
      </c>
      <c r="C343" s="25">
        <v>472</v>
      </c>
      <c r="D343" s="26">
        <f t="shared" si="5"/>
        <v>15633.333333333334</v>
      </c>
      <c r="E343" s="24"/>
    </row>
    <row r="344" spans="1:5" s="23" customFormat="1" ht="14.25" customHeight="1">
      <c r="A344" s="24" t="s">
        <v>300</v>
      </c>
      <c r="B344" s="25">
        <f>SUM(B345:B353)</f>
        <v>11237</v>
      </c>
      <c r="C344" s="25">
        <f>SUM(C345:C353)</f>
        <v>13262</v>
      </c>
      <c r="D344" s="26">
        <f t="shared" si="5"/>
        <v>18.020824063362113</v>
      </c>
      <c r="E344" s="24"/>
    </row>
    <row r="345" spans="1:5" s="23" customFormat="1" ht="14.25" customHeight="1">
      <c r="A345" s="24" t="s">
        <v>301</v>
      </c>
      <c r="B345" s="28">
        <v>900</v>
      </c>
      <c r="C345" s="25">
        <v>856</v>
      </c>
      <c r="D345" s="26">
        <f t="shared" si="5"/>
        <v>-4.888888888888886</v>
      </c>
      <c r="E345" s="24"/>
    </row>
    <row r="346" spans="1:5" s="23" customFormat="1" ht="14.25" customHeight="1">
      <c r="A346" s="24" t="s">
        <v>302</v>
      </c>
      <c r="B346" s="28">
        <v>1092</v>
      </c>
      <c r="C346" s="25">
        <v>1226</v>
      </c>
      <c r="D346" s="26">
        <f t="shared" si="5"/>
        <v>12.271062271062277</v>
      </c>
      <c r="E346" s="24"/>
    </row>
    <row r="347" spans="1:5" s="23" customFormat="1" ht="14.25" customHeight="1">
      <c r="A347" s="24" t="s">
        <v>303</v>
      </c>
      <c r="B347" s="28">
        <v>203</v>
      </c>
      <c r="C347" s="25">
        <v>235</v>
      </c>
      <c r="D347" s="26">
        <f t="shared" si="5"/>
        <v>15.763546798029566</v>
      </c>
      <c r="E347" s="24"/>
    </row>
    <row r="348" spans="1:5" s="23" customFormat="1" ht="14.25" customHeight="1">
      <c r="A348" s="24" t="s">
        <v>304</v>
      </c>
      <c r="B348" s="28">
        <v>60</v>
      </c>
      <c r="C348" s="25">
        <v>43</v>
      </c>
      <c r="D348" s="26">
        <f t="shared" si="5"/>
        <v>-28.33333333333333</v>
      </c>
      <c r="E348" s="24"/>
    </row>
    <row r="349" spans="1:5" s="23" customFormat="1" ht="14.25" customHeight="1">
      <c r="A349" s="30" t="s">
        <v>305</v>
      </c>
      <c r="B349" s="28">
        <v>23</v>
      </c>
      <c r="C349" s="25"/>
      <c r="D349" s="26">
        <f t="shared" si="5"/>
        <v>-100</v>
      </c>
      <c r="E349" s="24"/>
    </row>
    <row r="350" spans="1:5" s="23" customFormat="1" ht="14.25" customHeight="1">
      <c r="A350" s="24" t="s">
        <v>306</v>
      </c>
      <c r="B350" s="28">
        <v>7316</v>
      </c>
      <c r="C350" s="25">
        <v>9157</v>
      </c>
      <c r="D350" s="26">
        <f t="shared" si="5"/>
        <v>25.164024056861663</v>
      </c>
      <c r="E350" s="24"/>
    </row>
    <row r="351" spans="1:5" s="23" customFormat="1" ht="14.25" customHeight="1">
      <c r="A351" s="24" t="s">
        <v>307</v>
      </c>
      <c r="B351" s="28">
        <v>1204</v>
      </c>
      <c r="C351" s="25">
        <v>1203</v>
      </c>
      <c r="D351" s="26">
        <f t="shared" si="5"/>
        <v>-0.08305647840532515</v>
      </c>
      <c r="E351" s="24"/>
    </row>
    <row r="352" spans="1:5" s="23" customFormat="1" ht="14.25" customHeight="1">
      <c r="A352" s="24" t="s">
        <v>308</v>
      </c>
      <c r="B352" s="28">
        <v>54</v>
      </c>
      <c r="C352" s="25">
        <v>130</v>
      </c>
      <c r="D352" s="26">
        <f t="shared" si="5"/>
        <v>140.74074074074073</v>
      </c>
      <c r="E352" s="24"/>
    </row>
    <row r="353" spans="1:5" s="23" customFormat="1" ht="14.25" customHeight="1">
      <c r="A353" s="24" t="s">
        <v>309</v>
      </c>
      <c r="B353" s="28">
        <v>385</v>
      </c>
      <c r="C353" s="25">
        <v>412</v>
      </c>
      <c r="D353" s="26">
        <f t="shared" si="5"/>
        <v>7.012987012986997</v>
      </c>
      <c r="E353" s="24"/>
    </row>
    <row r="354" spans="1:5" s="23" customFormat="1" ht="14.25" customHeight="1">
      <c r="A354" s="27" t="s">
        <v>310</v>
      </c>
      <c r="B354" s="25">
        <f>SUM(B355:B365)</f>
        <v>3871</v>
      </c>
      <c r="C354" s="25">
        <f>SUM(C355:C365)</f>
        <v>4563</v>
      </c>
      <c r="D354" s="26">
        <f t="shared" si="5"/>
        <v>17.876517695685877</v>
      </c>
      <c r="E354" s="24"/>
    </row>
    <row r="355" spans="1:5" s="23" customFormat="1" ht="14.25" customHeight="1">
      <c r="A355" s="29" t="s">
        <v>17</v>
      </c>
      <c r="B355" s="28">
        <v>1096</v>
      </c>
      <c r="C355" s="25">
        <v>1158</v>
      </c>
      <c r="D355" s="26">
        <f t="shared" si="5"/>
        <v>5.6569343065693545</v>
      </c>
      <c r="E355" s="24"/>
    </row>
    <row r="356" spans="1:5" s="23" customFormat="1" ht="14.25" customHeight="1">
      <c r="A356" s="27" t="s">
        <v>311</v>
      </c>
      <c r="B356" s="28">
        <v>661</v>
      </c>
      <c r="C356" s="25">
        <v>436</v>
      </c>
      <c r="D356" s="26">
        <f t="shared" si="5"/>
        <v>-34.0393343419062</v>
      </c>
      <c r="E356" s="24"/>
    </row>
    <row r="357" spans="1:5" s="23" customFormat="1" ht="14.25" customHeight="1">
      <c r="A357" s="27" t="s">
        <v>312</v>
      </c>
      <c r="B357" s="28">
        <v>16</v>
      </c>
      <c r="C357" s="25">
        <v>11</v>
      </c>
      <c r="D357" s="26">
        <f t="shared" si="5"/>
        <v>-31.25</v>
      </c>
      <c r="E357" s="24"/>
    </row>
    <row r="358" spans="1:5" s="23" customFormat="1" ht="14.25" customHeight="1">
      <c r="A358" s="29" t="s">
        <v>313</v>
      </c>
      <c r="B358" s="25"/>
      <c r="C358" s="25">
        <v>115</v>
      </c>
      <c r="D358" s="26">
        <f t="shared" si="5"/>
        <v>0</v>
      </c>
      <c r="E358" s="24"/>
    </row>
    <row r="359" spans="1:5" s="23" customFormat="1" ht="14.25" customHeight="1">
      <c r="A359" s="29" t="s">
        <v>314</v>
      </c>
      <c r="B359" s="28">
        <v>340</v>
      </c>
      <c r="C359" s="25">
        <v>212</v>
      </c>
      <c r="D359" s="26">
        <f t="shared" si="5"/>
        <v>-37.64705882352941</v>
      </c>
      <c r="E359" s="24"/>
    </row>
    <row r="360" spans="1:5" s="23" customFormat="1" ht="14.25" customHeight="1">
      <c r="A360" s="29" t="s">
        <v>315</v>
      </c>
      <c r="B360" s="25"/>
      <c r="C360" s="25">
        <v>50</v>
      </c>
      <c r="D360" s="26">
        <f t="shared" si="5"/>
        <v>0</v>
      </c>
      <c r="E360" s="24"/>
    </row>
    <row r="361" spans="1:5" s="23" customFormat="1" ht="14.25" customHeight="1">
      <c r="A361" s="27" t="s">
        <v>316</v>
      </c>
      <c r="B361" s="28">
        <v>40</v>
      </c>
      <c r="C361" s="25">
        <v>65</v>
      </c>
      <c r="D361" s="26">
        <f t="shared" si="5"/>
        <v>62.5</v>
      </c>
      <c r="E361" s="24"/>
    </row>
    <row r="362" spans="1:5" s="23" customFormat="1" ht="14.25" customHeight="1">
      <c r="A362" s="27" t="s">
        <v>317</v>
      </c>
      <c r="B362" s="28">
        <v>899</v>
      </c>
      <c r="C362" s="25">
        <v>1584</v>
      </c>
      <c r="D362" s="26">
        <f t="shared" si="5"/>
        <v>76.19577308120134</v>
      </c>
      <c r="E362" s="24"/>
    </row>
    <row r="363" spans="1:5" s="23" customFormat="1" ht="14.25" customHeight="1">
      <c r="A363" s="29" t="s">
        <v>318</v>
      </c>
      <c r="B363" s="28">
        <v>50</v>
      </c>
      <c r="C363" s="25">
        <v>85</v>
      </c>
      <c r="D363" s="26">
        <f t="shared" si="5"/>
        <v>70</v>
      </c>
      <c r="E363" s="24"/>
    </row>
    <row r="364" spans="1:5" s="23" customFormat="1" ht="14.25" customHeight="1">
      <c r="A364" s="29" t="s">
        <v>319</v>
      </c>
      <c r="B364" s="28">
        <v>234</v>
      </c>
      <c r="C364" s="25">
        <v>2</v>
      </c>
      <c r="D364" s="26">
        <f t="shared" si="5"/>
        <v>-99.14529914529915</v>
      </c>
      <c r="E364" s="24"/>
    </row>
    <row r="365" spans="1:5" s="23" customFormat="1" ht="14.25" customHeight="1">
      <c r="A365" s="29" t="s">
        <v>320</v>
      </c>
      <c r="B365" s="28">
        <v>535</v>
      </c>
      <c r="C365" s="25">
        <v>845</v>
      </c>
      <c r="D365" s="26">
        <f t="shared" si="5"/>
        <v>57.943925233644876</v>
      </c>
      <c r="E365" s="24"/>
    </row>
    <row r="366" spans="1:5" s="23" customFormat="1" ht="14.25" customHeight="1">
      <c r="A366" s="24" t="s">
        <v>321</v>
      </c>
      <c r="B366" s="25">
        <f>SUM(B367:B373)</f>
        <v>290</v>
      </c>
      <c r="C366" s="25">
        <f>SUM(C367:C373)</f>
        <v>231</v>
      </c>
      <c r="D366" s="26">
        <f t="shared" si="5"/>
        <v>-20.34482758620689</v>
      </c>
      <c r="E366" s="24"/>
    </row>
    <row r="367" spans="1:5" s="23" customFormat="1" ht="14.25" customHeight="1">
      <c r="A367" s="24" t="s">
        <v>17</v>
      </c>
      <c r="B367" s="28">
        <v>121</v>
      </c>
      <c r="C367" s="25">
        <v>122</v>
      </c>
      <c r="D367" s="26">
        <f t="shared" si="5"/>
        <v>0.8264462809917319</v>
      </c>
      <c r="E367" s="24"/>
    </row>
    <row r="368" spans="1:5" s="23" customFormat="1" ht="14.25" customHeight="1">
      <c r="A368" s="24" t="s">
        <v>28</v>
      </c>
      <c r="B368" s="28">
        <v>35</v>
      </c>
      <c r="C368" s="25">
        <v>15</v>
      </c>
      <c r="D368" s="26">
        <f t="shared" si="5"/>
        <v>-57.142857142857146</v>
      </c>
      <c r="E368" s="24"/>
    </row>
    <row r="369" spans="1:5" s="23" customFormat="1" ht="14.25" customHeight="1">
      <c r="A369" s="24" t="s">
        <v>322</v>
      </c>
      <c r="B369" s="25"/>
      <c r="C369" s="25">
        <v>5</v>
      </c>
      <c r="D369" s="26">
        <f t="shared" si="5"/>
        <v>0</v>
      </c>
      <c r="E369" s="24"/>
    </row>
    <row r="370" spans="1:5" s="23" customFormat="1" ht="14.25" customHeight="1">
      <c r="A370" s="30" t="s">
        <v>323</v>
      </c>
      <c r="B370" s="28">
        <v>3</v>
      </c>
      <c r="C370" s="25"/>
      <c r="D370" s="26">
        <f t="shared" si="5"/>
        <v>-100</v>
      </c>
      <c r="E370" s="24"/>
    </row>
    <row r="371" spans="1:5" s="23" customFormat="1" ht="14.25" customHeight="1">
      <c r="A371" s="30" t="s">
        <v>324</v>
      </c>
      <c r="B371" s="28">
        <v>14</v>
      </c>
      <c r="C371" s="25"/>
      <c r="D371" s="26">
        <f t="shared" si="5"/>
        <v>-100</v>
      </c>
      <c r="E371" s="24"/>
    </row>
    <row r="372" spans="1:5" s="23" customFormat="1" ht="14.25" customHeight="1">
      <c r="A372" s="24" t="s">
        <v>325</v>
      </c>
      <c r="B372" s="28">
        <v>27</v>
      </c>
      <c r="C372" s="25">
        <v>15</v>
      </c>
      <c r="D372" s="26">
        <f t="shared" si="5"/>
        <v>-44.44444444444444</v>
      </c>
      <c r="E372" s="24"/>
    </row>
    <row r="373" spans="1:5" s="23" customFormat="1" ht="14.25" customHeight="1">
      <c r="A373" s="24" t="s">
        <v>326</v>
      </c>
      <c r="B373" s="28">
        <v>90</v>
      </c>
      <c r="C373" s="25">
        <v>74</v>
      </c>
      <c r="D373" s="26">
        <f t="shared" si="5"/>
        <v>-17.777777777777786</v>
      </c>
      <c r="E373" s="24"/>
    </row>
    <row r="374" spans="1:5" s="23" customFormat="1" ht="14.25" customHeight="1">
      <c r="A374" s="24" t="s">
        <v>327</v>
      </c>
      <c r="B374" s="28">
        <v>45</v>
      </c>
      <c r="C374" s="25">
        <v>208</v>
      </c>
      <c r="D374" s="26">
        <f t="shared" si="5"/>
        <v>362.2222222222222</v>
      </c>
      <c r="E374" s="24"/>
    </row>
    <row r="375" spans="1:5" s="23" customFormat="1" ht="14.25" customHeight="1">
      <c r="A375" s="24" t="s">
        <v>328</v>
      </c>
      <c r="B375" s="25">
        <f>B376+B379+B384+B388+B390+B391+B395+B396</f>
        <v>7481</v>
      </c>
      <c r="C375" s="25">
        <f>C376+C379+C384+C388+C390+C391+C395+C396</f>
        <v>3479</v>
      </c>
      <c r="D375" s="26">
        <f t="shared" si="5"/>
        <v>-53.4955219890389</v>
      </c>
      <c r="E375" s="24"/>
    </row>
    <row r="376" spans="1:5" s="23" customFormat="1" ht="14.25" customHeight="1">
      <c r="A376" s="24" t="s">
        <v>329</v>
      </c>
      <c r="B376" s="25">
        <f>SUM(B377:B378)</f>
        <v>462</v>
      </c>
      <c r="C376" s="25">
        <f>SUM(C377:C378)</f>
        <v>146</v>
      </c>
      <c r="D376" s="26">
        <f t="shared" si="5"/>
        <v>-68.3982683982684</v>
      </c>
      <c r="E376" s="24"/>
    </row>
    <row r="377" spans="1:5" s="23" customFormat="1" ht="14.25" customHeight="1">
      <c r="A377" s="24" t="s">
        <v>17</v>
      </c>
      <c r="B377" s="28">
        <v>89</v>
      </c>
      <c r="C377" s="25">
        <v>81</v>
      </c>
      <c r="D377" s="26">
        <f t="shared" si="5"/>
        <v>-8.98876404494382</v>
      </c>
      <c r="E377" s="24"/>
    </row>
    <row r="378" spans="1:5" s="23" customFormat="1" ht="14.25" customHeight="1">
      <c r="A378" s="24" t="s">
        <v>330</v>
      </c>
      <c r="B378" s="28">
        <v>373</v>
      </c>
      <c r="C378" s="25">
        <v>65</v>
      </c>
      <c r="D378" s="26">
        <f t="shared" si="5"/>
        <v>-82.57372654155496</v>
      </c>
      <c r="E378" s="24"/>
    </row>
    <row r="379" spans="1:5" s="23" customFormat="1" ht="14.25" customHeight="1">
      <c r="A379" s="24" t="s">
        <v>331</v>
      </c>
      <c r="B379" s="25">
        <f>SUM(B380:B383)</f>
        <v>3652</v>
      </c>
      <c r="C379" s="25">
        <f>SUM(C380:C383)</f>
        <v>2137</v>
      </c>
      <c r="D379" s="26">
        <f t="shared" si="5"/>
        <v>-41.48411829134721</v>
      </c>
      <c r="E379" s="24"/>
    </row>
    <row r="380" spans="1:5" s="23" customFormat="1" ht="14.25" customHeight="1">
      <c r="A380" s="24" t="s">
        <v>332</v>
      </c>
      <c r="B380" s="28">
        <v>1208</v>
      </c>
      <c r="C380" s="25">
        <v>549</v>
      </c>
      <c r="D380" s="26">
        <f t="shared" si="5"/>
        <v>-54.55298013245033</v>
      </c>
      <c r="E380" s="24"/>
    </row>
    <row r="381" spans="1:5" s="23" customFormat="1" ht="14.25" customHeight="1">
      <c r="A381" s="24" t="s">
        <v>333</v>
      </c>
      <c r="B381" s="25"/>
      <c r="C381" s="25">
        <v>6</v>
      </c>
      <c r="D381" s="26">
        <f t="shared" si="5"/>
        <v>0</v>
      </c>
      <c r="E381" s="24"/>
    </row>
    <row r="382" spans="1:5" s="23" customFormat="1" ht="14.25" customHeight="1">
      <c r="A382" s="24" t="s">
        <v>334</v>
      </c>
      <c r="B382" s="28">
        <v>750</v>
      </c>
      <c r="C382" s="25">
        <v>643</v>
      </c>
      <c r="D382" s="26">
        <f t="shared" si="5"/>
        <v>-14.266666666666666</v>
      </c>
      <c r="E382" s="24"/>
    </row>
    <row r="383" spans="1:5" s="23" customFormat="1" ht="14.25" customHeight="1">
      <c r="A383" s="24" t="s">
        <v>335</v>
      </c>
      <c r="B383" s="28">
        <v>1694</v>
      </c>
      <c r="C383" s="25">
        <v>939</v>
      </c>
      <c r="D383" s="26">
        <f t="shared" si="5"/>
        <v>-44.56906729634002</v>
      </c>
      <c r="E383" s="24"/>
    </row>
    <row r="384" spans="1:5" s="23" customFormat="1" ht="14.25" customHeight="1">
      <c r="A384" s="24" t="s">
        <v>336</v>
      </c>
      <c r="B384" s="25">
        <f>SUM(B385:B387)</f>
        <v>35</v>
      </c>
      <c r="C384" s="25">
        <f>SUM(C385:C387)</f>
        <v>65</v>
      </c>
      <c r="D384" s="26">
        <f t="shared" si="5"/>
        <v>85.71428571428572</v>
      </c>
      <c r="E384" s="24"/>
    </row>
    <row r="385" spans="1:5" s="23" customFormat="1" ht="14.25" customHeight="1">
      <c r="A385" s="24" t="s">
        <v>337</v>
      </c>
      <c r="B385" s="25"/>
      <c r="C385" s="25">
        <v>20</v>
      </c>
      <c r="D385" s="26">
        <f t="shared" si="5"/>
        <v>0</v>
      </c>
      <c r="E385" s="24"/>
    </row>
    <row r="386" spans="1:5" s="23" customFormat="1" ht="14.25" customHeight="1">
      <c r="A386" s="24" t="s">
        <v>338</v>
      </c>
      <c r="B386" s="28">
        <v>35</v>
      </c>
      <c r="C386" s="25">
        <v>45</v>
      </c>
      <c r="D386" s="26">
        <f t="shared" si="5"/>
        <v>28.571428571428584</v>
      </c>
      <c r="E386" s="24"/>
    </row>
    <row r="387" spans="1:5" s="23" customFormat="1" ht="14.25" customHeight="1">
      <c r="A387" s="24" t="s">
        <v>339</v>
      </c>
      <c r="B387" s="25"/>
      <c r="C387" s="25"/>
      <c r="D387" s="26">
        <f aca="true" t="shared" si="6" ref="D387:D450">IF(B387=0,0,C387/B387*100-100)</f>
        <v>0</v>
      </c>
      <c r="E387" s="24"/>
    </row>
    <row r="388" spans="1:5" s="23" customFormat="1" ht="14.25" customHeight="1">
      <c r="A388" s="24" t="s">
        <v>340</v>
      </c>
      <c r="B388" s="25">
        <f>SUM(B389:B389)</f>
        <v>1852</v>
      </c>
      <c r="C388" s="25">
        <f>SUM(C389:C389)</f>
        <v>131</v>
      </c>
      <c r="D388" s="26">
        <f t="shared" si="6"/>
        <v>-92.92656587473002</v>
      </c>
      <c r="E388" s="24"/>
    </row>
    <row r="389" spans="1:5" s="23" customFormat="1" ht="14.25" customHeight="1">
      <c r="A389" s="24" t="s">
        <v>341</v>
      </c>
      <c r="B389" s="28">
        <v>1852</v>
      </c>
      <c r="C389" s="25">
        <v>131</v>
      </c>
      <c r="D389" s="26">
        <f t="shared" si="6"/>
        <v>-92.92656587473002</v>
      </c>
      <c r="E389" s="24"/>
    </row>
    <row r="390" spans="1:5" s="23" customFormat="1" ht="14.25" customHeight="1">
      <c r="A390" s="24" t="s">
        <v>342</v>
      </c>
      <c r="B390" s="34">
        <v>399</v>
      </c>
      <c r="C390" s="25">
        <v>118</v>
      </c>
      <c r="D390" s="26">
        <f t="shared" si="6"/>
        <v>-70.42606516290726</v>
      </c>
      <c r="E390" s="24"/>
    </row>
    <row r="391" spans="1:5" s="23" customFormat="1" ht="14.25" customHeight="1">
      <c r="A391" s="24" t="s">
        <v>343</v>
      </c>
      <c r="B391" s="25">
        <f>SUM(B392:B394)</f>
        <v>1081</v>
      </c>
      <c r="C391" s="25">
        <f>SUM(C392:C393)</f>
        <v>149</v>
      </c>
      <c r="D391" s="26">
        <f t="shared" si="6"/>
        <v>-86.21646623496763</v>
      </c>
      <c r="E391" s="24"/>
    </row>
    <row r="392" spans="1:5" s="23" customFormat="1" ht="14.25" customHeight="1">
      <c r="A392" s="24" t="s">
        <v>344</v>
      </c>
      <c r="B392" s="28">
        <v>137</v>
      </c>
      <c r="C392" s="25">
        <v>145</v>
      </c>
      <c r="D392" s="26">
        <f t="shared" si="6"/>
        <v>5.83941605839415</v>
      </c>
      <c r="E392" s="24"/>
    </row>
    <row r="393" spans="1:5" s="23" customFormat="1" ht="14.25" customHeight="1">
      <c r="A393" s="24" t="s">
        <v>345</v>
      </c>
      <c r="B393" s="28">
        <v>940</v>
      </c>
      <c r="C393" s="25">
        <v>4</v>
      </c>
      <c r="D393" s="26">
        <f t="shared" si="6"/>
        <v>-99.57446808510639</v>
      </c>
      <c r="E393" s="24"/>
    </row>
    <row r="394" spans="1:5" s="23" customFormat="1" ht="14.25" customHeight="1">
      <c r="A394" s="30" t="s">
        <v>346</v>
      </c>
      <c r="B394" s="28">
        <v>4</v>
      </c>
      <c r="C394" s="25"/>
      <c r="D394" s="26">
        <f t="shared" si="6"/>
        <v>-100</v>
      </c>
      <c r="E394" s="24"/>
    </row>
    <row r="395" spans="1:5" s="23" customFormat="1" ht="14.25" customHeight="1">
      <c r="A395" s="24" t="s">
        <v>347</v>
      </c>
      <c r="B395" s="25"/>
      <c r="C395" s="25">
        <v>531</v>
      </c>
      <c r="D395" s="26">
        <f t="shared" si="6"/>
        <v>0</v>
      </c>
      <c r="E395" s="24"/>
    </row>
    <row r="396" spans="1:5" s="23" customFormat="1" ht="14.25" customHeight="1">
      <c r="A396" s="24" t="s">
        <v>348</v>
      </c>
      <c r="B396" s="25"/>
      <c r="C396" s="25">
        <v>202</v>
      </c>
      <c r="D396" s="26">
        <f t="shared" si="6"/>
        <v>0</v>
      </c>
      <c r="E396" s="24"/>
    </row>
    <row r="397" spans="1:5" s="23" customFormat="1" ht="14.25" customHeight="1">
      <c r="A397" s="24" t="s">
        <v>349</v>
      </c>
      <c r="B397" s="25">
        <f>B398+B404+B405+B408+B409</f>
        <v>3930</v>
      </c>
      <c r="C397" s="25">
        <f>C398+C404+C405+C408+C409</f>
        <v>5116</v>
      </c>
      <c r="D397" s="26">
        <f t="shared" si="6"/>
        <v>30.178117048346053</v>
      </c>
      <c r="E397" s="24"/>
    </row>
    <row r="398" spans="1:5" s="23" customFormat="1" ht="14.25" customHeight="1">
      <c r="A398" s="24" t="s">
        <v>350</v>
      </c>
      <c r="B398" s="25">
        <f>SUM(B399:B403)</f>
        <v>461</v>
      </c>
      <c r="C398" s="25">
        <f>SUM(C399:C403)</f>
        <v>563</v>
      </c>
      <c r="D398" s="26">
        <f t="shared" si="6"/>
        <v>22.125813449023866</v>
      </c>
      <c r="E398" s="24"/>
    </row>
    <row r="399" spans="1:5" s="23" customFormat="1" ht="14.25" customHeight="1">
      <c r="A399" s="24" t="s">
        <v>351</v>
      </c>
      <c r="B399" s="28">
        <v>247</v>
      </c>
      <c r="C399" s="25">
        <v>243</v>
      </c>
      <c r="D399" s="26">
        <f t="shared" si="6"/>
        <v>-1.6194331983805768</v>
      </c>
      <c r="E399" s="24"/>
    </row>
    <row r="400" spans="1:5" s="23" customFormat="1" ht="14.25" customHeight="1">
      <c r="A400" s="24" t="s">
        <v>352</v>
      </c>
      <c r="B400" s="25"/>
      <c r="C400" s="25">
        <v>60</v>
      </c>
      <c r="D400" s="26">
        <f t="shared" si="6"/>
        <v>0</v>
      </c>
      <c r="E400" s="24"/>
    </row>
    <row r="401" spans="1:5" s="23" customFormat="1" ht="14.25" customHeight="1">
      <c r="A401" s="24" t="s">
        <v>353</v>
      </c>
      <c r="B401" s="28">
        <v>128</v>
      </c>
      <c r="C401" s="25">
        <v>141</v>
      </c>
      <c r="D401" s="26">
        <f t="shared" si="6"/>
        <v>10.15625</v>
      </c>
      <c r="E401" s="24"/>
    </row>
    <row r="402" spans="1:5" s="23" customFormat="1" ht="14.25" customHeight="1">
      <c r="A402" s="24" t="s">
        <v>354</v>
      </c>
      <c r="B402" s="28">
        <v>78</v>
      </c>
      <c r="C402" s="25">
        <v>100</v>
      </c>
      <c r="D402" s="26">
        <f t="shared" si="6"/>
        <v>28.205128205128204</v>
      </c>
      <c r="E402" s="24"/>
    </row>
    <row r="403" spans="1:5" s="23" customFormat="1" ht="14.25" customHeight="1">
      <c r="A403" s="24" t="s">
        <v>355</v>
      </c>
      <c r="B403" s="28">
        <v>8</v>
      </c>
      <c r="C403" s="25">
        <v>19</v>
      </c>
      <c r="D403" s="26">
        <f t="shared" si="6"/>
        <v>137.5</v>
      </c>
      <c r="E403" s="24"/>
    </row>
    <row r="404" spans="1:5" s="23" customFormat="1" ht="14.25" customHeight="1">
      <c r="A404" s="24" t="s">
        <v>356</v>
      </c>
      <c r="B404" s="25"/>
      <c r="C404" s="25">
        <v>32</v>
      </c>
      <c r="D404" s="26">
        <f t="shared" si="6"/>
        <v>0</v>
      </c>
      <c r="E404" s="24"/>
    </row>
    <row r="405" spans="1:5" s="23" customFormat="1" ht="14.25" customHeight="1">
      <c r="A405" s="24" t="s">
        <v>357</v>
      </c>
      <c r="B405" s="25">
        <f>SUM(B406:B407)</f>
        <v>2465</v>
      </c>
      <c r="C405" s="25">
        <f>SUM(C406:C407)</f>
        <v>3787</v>
      </c>
      <c r="D405" s="26">
        <f t="shared" si="6"/>
        <v>53.63083164300201</v>
      </c>
      <c r="E405" s="24"/>
    </row>
    <row r="406" spans="1:5" s="23" customFormat="1" ht="14.25" customHeight="1">
      <c r="A406" s="24" t="s">
        <v>358</v>
      </c>
      <c r="B406" s="25"/>
      <c r="C406" s="25"/>
      <c r="D406" s="26">
        <f t="shared" si="6"/>
        <v>0</v>
      </c>
      <c r="E406" s="24"/>
    </row>
    <row r="407" spans="1:5" s="23" customFormat="1" ht="14.25" customHeight="1">
      <c r="A407" s="24" t="s">
        <v>359</v>
      </c>
      <c r="B407" s="28">
        <v>2465</v>
      </c>
      <c r="C407" s="25">
        <v>3787</v>
      </c>
      <c r="D407" s="26">
        <f t="shared" si="6"/>
        <v>53.63083164300201</v>
      </c>
      <c r="E407" s="24"/>
    </row>
    <row r="408" spans="1:5" s="23" customFormat="1" ht="14.25" customHeight="1">
      <c r="A408" s="24" t="s">
        <v>360</v>
      </c>
      <c r="B408" s="28">
        <v>1004</v>
      </c>
      <c r="C408" s="25">
        <v>734</v>
      </c>
      <c r="D408" s="26">
        <f t="shared" si="6"/>
        <v>-26.89243027888446</v>
      </c>
      <c r="E408" s="24"/>
    </row>
    <row r="409" spans="1:5" s="23" customFormat="1" ht="14.25" customHeight="1">
      <c r="A409" s="24" t="s">
        <v>361</v>
      </c>
      <c r="B409" s="25"/>
      <c r="C409" s="25"/>
      <c r="D409" s="26">
        <f t="shared" si="6"/>
        <v>0</v>
      </c>
      <c r="E409" s="24"/>
    </row>
    <row r="410" spans="1:5" s="23" customFormat="1" ht="14.25" customHeight="1">
      <c r="A410" s="24" t="s">
        <v>362</v>
      </c>
      <c r="B410" s="25">
        <f>B411+B428+B443+B461+B467+B471+B476</f>
        <v>23675</v>
      </c>
      <c r="C410" s="25">
        <f>C411+C428+C443+C461+C467+C471+C476</f>
        <v>30048</v>
      </c>
      <c r="D410" s="26">
        <f t="shared" si="6"/>
        <v>26.918690601900735</v>
      </c>
      <c r="E410" s="24"/>
    </row>
    <row r="411" spans="1:5" s="23" customFormat="1" ht="14.25" customHeight="1">
      <c r="A411" s="24" t="s">
        <v>363</v>
      </c>
      <c r="B411" s="25">
        <f>SUM(B412:B427)</f>
        <v>4977</v>
      </c>
      <c r="C411" s="25">
        <f>SUM(C412:C427)</f>
        <v>4657</v>
      </c>
      <c r="D411" s="26">
        <f t="shared" si="6"/>
        <v>-6.429576049829208</v>
      </c>
      <c r="E411" s="24"/>
    </row>
    <row r="412" spans="1:5" s="23" customFormat="1" ht="14.25" customHeight="1">
      <c r="A412" s="24" t="s">
        <v>351</v>
      </c>
      <c r="B412" s="28">
        <v>260</v>
      </c>
      <c r="C412" s="25">
        <v>269</v>
      </c>
      <c r="D412" s="26">
        <f t="shared" si="6"/>
        <v>3.461538461538467</v>
      </c>
      <c r="E412" s="24"/>
    </row>
    <row r="413" spans="1:5" s="23" customFormat="1" ht="14.25" customHeight="1">
      <c r="A413" s="24" t="s">
        <v>364</v>
      </c>
      <c r="B413" s="28">
        <v>901</v>
      </c>
      <c r="C413" s="25">
        <v>759</v>
      </c>
      <c r="D413" s="26">
        <f t="shared" si="6"/>
        <v>-15.760266370699227</v>
      </c>
      <c r="E413" s="24"/>
    </row>
    <row r="414" spans="1:5" s="23" customFormat="1" ht="14.25" customHeight="1">
      <c r="A414" s="24" t="s">
        <v>365</v>
      </c>
      <c r="B414" s="28">
        <v>400</v>
      </c>
      <c r="C414" s="25">
        <v>322</v>
      </c>
      <c r="D414" s="26">
        <f t="shared" si="6"/>
        <v>-19.5</v>
      </c>
      <c r="E414" s="24"/>
    </row>
    <row r="415" spans="1:5" s="23" customFormat="1" ht="14.25" customHeight="1">
      <c r="A415" s="24" t="s">
        <v>366</v>
      </c>
      <c r="B415" s="28">
        <v>231</v>
      </c>
      <c r="C415" s="25">
        <v>229</v>
      </c>
      <c r="D415" s="26">
        <f t="shared" si="6"/>
        <v>-0.865800865800864</v>
      </c>
      <c r="E415" s="24"/>
    </row>
    <row r="416" spans="1:5" s="23" customFormat="1" ht="14.25" customHeight="1">
      <c r="A416" s="24" t="s">
        <v>367</v>
      </c>
      <c r="B416" s="28">
        <v>18</v>
      </c>
      <c r="C416" s="25">
        <v>21</v>
      </c>
      <c r="D416" s="26">
        <f t="shared" si="6"/>
        <v>16.66666666666667</v>
      </c>
      <c r="E416" s="24"/>
    </row>
    <row r="417" spans="1:5" s="23" customFormat="1" ht="14.25" customHeight="1">
      <c r="A417" s="24" t="s">
        <v>368</v>
      </c>
      <c r="B417" s="28">
        <v>19</v>
      </c>
      <c r="C417" s="25">
        <v>28</v>
      </c>
      <c r="D417" s="26">
        <f t="shared" si="6"/>
        <v>47.36842105263156</v>
      </c>
      <c r="E417" s="24"/>
    </row>
    <row r="418" spans="1:5" s="23" customFormat="1" ht="14.25" customHeight="1">
      <c r="A418" s="24" t="s">
        <v>369</v>
      </c>
      <c r="B418" s="28">
        <v>61</v>
      </c>
      <c r="C418" s="25">
        <v>270</v>
      </c>
      <c r="D418" s="26">
        <f t="shared" si="6"/>
        <v>342.62295081967216</v>
      </c>
      <c r="E418" s="24"/>
    </row>
    <row r="419" spans="1:5" s="23" customFormat="1" ht="14.25" customHeight="1">
      <c r="A419" s="24" t="s">
        <v>370</v>
      </c>
      <c r="B419" s="28">
        <v>719</v>
      </c>
      <c r="C419" s="25">
        <v>1482</v>
      </c>
      <c r="D419" s="26">
        <f t="shared" si="6"/>
        <v>106.11961057023643</v>
      </c>
      <c r="E419" s="24"/>
    </row>
    <row r="420" spans="1:5" s="23" customFormat="1" ht="14.25" customHeight="1">
      <c r="A420" s="24" t="s">
        <v>371</v>
      </c>
      <c r="B420" s="25"/>
      <c r="C420" s="25"/>
      <c r="D420" s="26">
        <f t="shared" si="6"/>
        <v>0</v>
      </c>
      <c r="E420" s="24"/>
    </row>
    <row r="421" spans="1:5" s="23" customFormat="1" ht="14.25" customHeight="1">
      <c r="A421" s="24" t="s">
        <v>372</v>
      </c>
      <c r="B421" s="28">
        <v>678</v>
      </c>
      <c r="C421" s="25">
        <v>149</v>
      </c>
      <c r="D421" s="26">
        <f t="shared" si="6"/>
        <v>-78.023598820059</v>
      </c>
      <c r="E421" s="24"/>
    </row>
    <row r="422" spans="1:5" s="23" customFormat="1" ht="14.25" customHeight="1">
      <c r="A422" s="24" t="s">
        <v>373</v>
      </c>
      <c r="B422" s="28">
        <v>93</v>
      </c>
      <c r="C422" s="25">
        <v>10</v>
      </c>
      <c r="D422" s="26">
        <f t="shared" si="6"/>
        <v>-89.24731182795699</v>
      </c>
      <c r="E422" s="24"/>
    </row>
    <row r="423" spans="1:5" s="23" customFormat="1" ht="14.25" customHeight="1">
      <c r="A423" s="24" t="s">
        <v>374</v>
      </c>
      <c r="B423" s="28">
        <v>24</v>
      </c>
      <c r="C423" s="25">
        <v>7</v>
      </c>
      <c r="D423" s="26">
        <f t="shared" si="6"/>
        <v>-70.83333333333333</v>
      </c>
      <c r="E423" s="24"/>
    </row>
    <row r="424" spans="1:5" s="23" customFormat="1" ht="14.25" customHeight="1">
      <c r="A424" s="24" t="s">
        <v>375</v>
      </c>
      <c r="B424" s="28">
        <v>192</v>
      </c>
      <c r="C424" s="25">
        <v>206</v>
      </c>
      <c r="D424" s="26">
        <f t="shared" si="6"/>
        <v>7.291666666666671</v>
      </c>
      <c r="E424" s="24"/>
    </row>
    <row r="425" spans="1:5" s="23" customFormat="1" ht="14.25" customHeight="1">
      <c r="A425" s="24" t="s">
        <v>376</v>
      </c>
      <c r="B425" s="28">
        <v>57</v>
      </c>
      <c r="C425" s="25">
        <v>50</v>
      </c>
      <c r="D425" s="26">
        <f t="shared" si="6"/>
        <v>-12.280701754385973</v>
      </c>
      <c r="E425" s="24"/>
    </row>
    <row r="426" spans="1:5" s="23" customFormat="1" ht="14.25" customHeight="1">
      <c r="A426" s="24" t="s">
        <v>377</v>
      </c>
      <c r="B426" s="25"/>
      <c r="C426" s="25">
        <v>22</v>
      </c>
      <c r="D426" s="26">
        <f t="shared" si="6"/>
        <v>0</v>
      </c>
      <c r="E426" s="24"/>
    </row>
    <row r="427" spans="1:5" s="23" customFormat="1" ht="14.25" customHeight="1">
      <c r="A427" s="24" t="s">
        <v>378</v>
      </c>
      <c r="B427" s="28">
        <v>1324</v>
      </c>
      <c r="C427" s="25">
        <v>833</v>
      </c>
      <c r="D427" s="26">
        <f t="shared" si="6"/>
        <v>-37.08459214501511</v>
      </c>
      <c r="E427" s="24"/>
    </row>
    <row r="428" spans="1:5" s="23" customFormat="1" ht="14.25" customHeight="1">
      <c r="A428" s="24" t="s">
        <v>379</v>
      </c>
      <c r="B428" s="25">
        <f>SUM(B429:B442)</f>
        <v>7616</v>
      </c>
      <c r="C428" s="25">
        <f>SUM(C429:C442)</f>
        <v>6008</v>
      </c>
      <c r="D428" s="26">
        <f t="shared" si="6"/>
        <v>-21.11344537815127</v>
      </c>
      <c r="E428" s="24"/>
    </row>
    <row r="429" spans="1:5" s="23" customFormat="1" ht="14.25" customHeight="1">
      <c r="A429" s="24" t="s">
        <v>351</v>
      </c>
      <c r="B429" s="28">
        <v>168</v>
      </c>
      <c r="C429" s="25">
        <v>135</v>
      </c>
      <c r="D429" s="26">
        <f t="shared" si="6"/>
        <v>-19.64285714285714</v>
      </c>
      <c r="E429" s="24"/>
    </row>
    <row r="430" spans="1:5" s="23" customFormat="1" ht="14.25" customHeight="1">
      <c r="A430" s="24" t="s">
        <v>380</v>
      </c>
      <c r="B430" s="28">
        <v>137</v>
      </c>
      <c r="C430" s="25">
        <v>322</v>
      </c>
      <c r="D430" s="26">
        <f t="shared" si="6"/>
        <v>135.03649635036496</v>
      </c>
      <c r="E430" s="24"/>
    </row>
    <row r="431" spans="1:5" s="23" customFormat="1" ht="14.25" customHeight="1">
      <c r="A431" s="24" t="s">
        <v>381</v>
      </c>
      <c r="B431" s="28">
        <v>1044</v>
      </c>
      <c r="C431" s="25">
        <v>2009</v>
      </c>
      <c r="D431" s="26">
        <f t="shared" si="6"/>
        <v>92.43295019157088</v>
      </c>
      <c r="E431" s="24"/>
    </row>
    <row r="432" spans="1:5" s="23" customFormat="1" ht="14.25" customHeight="1">
      <c r="A432" s="30" t="s">
        <v>382</v>
      </c>
      <c r="B432" s="28">
        <v>100</v>
      </c>
      <c r="C432" s="25"/>
      <c r="D432" s="26">
        <f t="shared" si="6"/>
        <v>-100</v>
      </c>
      <c r="E432" s="24"/>
    </row>
    <row r="433" spans="1:5" s="23" customFormat="1" ht="14.25" customHeight="1">
      <c r="A433" s="24" t="s">
        <v>383</v>
      </c>
      <c r="B433" s="28">
        <v>2658</v>
      </c>
      <c r="C433" s="25">
        <v>2767</v>
      </c>
      <c r="D433" s="26">
        <f t="shared" si="6"/>
        <v>4.100827689992471</v>
      </c>
      <c r="E433" s="24"/>
    </row>
    <row r="434" spans="1:5" s="23" customFormat="1" ht="14.25" customHeight="1">
      <c r="A434" s="30" t="s">
        <v>384</v>
      </c>
      <c r="B434" s="28">
        <v>7</v>
      </c>
      <c r="C434" s="25"/>
      <c r="D434" s="26">
        <f t="shared" si="6"/>
        <v>-100</v>
      </c>
      <c r="E434" s="24"/>
    </row>
    <row r="435" spans="1:5" s="23" customFormat="1" ht="14.25" customHeight="1">
      <c r="A435" s="30" t="s">
        <v>385</v>
      </c>
      <c r="B435" s="28">
        <v>135</v>
      </c>
      <c r="C435" s="25"/>
      <c r="D435" s="26">
        <f t="shared" si="6"/>
        <v>-100</v>
      </c>
      <c r="E435" s="24"/>
    </row>
    <row r="436" spans="1:5" s="23" customFormat="1" ht="14.25" customHeight="1">
      <c r="A436" s="30" t="s">
        <v>386</v>
      </c>
      <c r="B436" s="28">
        <v>57</v>
      </c>
      <c r="C436" s="25"/>
      <c r="D436" s="26">
        <f t="shared" si="6"/>
        <v>-100</v>
      </c>
      <c r="E436" s="24"/>
    </row>
    <row r="437" spans="1:5" s="23" customFormat="1" ht="14.25" customHeight="1">
      <c r="A437" s="24" t="s">
        <v>387</v>
      </c>
      <c r="B437" s="25"/>
      <c r="C437" s="25">
        <v>11</v>
      </c>
      <c r="D437" s="26">
        <f t="shared" si="6"/>
        <v>0</v>
      </c>
      <c r="E437" s="24"/>
    </row>
    <row r="438" spans="1:5" s="23" customFormat="1" ht="14.25" customHeight="1">
      <c r="A438" s="24" t="s">
        <v>388</v>
      </c>
      <c r="B438" s="25"/>
      <c r="C438" s="25">
        <v>30</v>
      </c>
      <c r="D438" s="26">
        <f t="shared" si="6"/>
        <v>0</v>
      </c>
      <c r="E438" s="24"/>
    </row>
    <row r="439" spans="1:5" s="23" customFormat="1" ht="14.25" customHeight="1">
      <c r="A439" s="24" t="s">
        <v>389</v>
      </c>
      <c r="B439" s="28">
        <v>507</v>
      </c>
      <c r="C439" s="25">
        <v>266</v>
      </c>
      <c r="D439" s="26">
        <f t="shared" si="6"/>
        <v>-47.53451676528599</v>
      </c>
      <c r="E439" s="24"/>
    </row>
    <row r="440" spans="1:5" s="23" customFormat="1" ht="14.25" customHeight="1">
      <c r="A440" s="24" t="s">
        <v>390</v>
      </c>
      <c r="B440" s="25"/>
      <c r="C440" s="25">
        <v>48</v>
      </c>
      <c r="D440" s="26">
        <f t="shared" si="6"/>
        <v>0</v>
      </c>
      <c r="E440" s="24"/>
    </row>
    <row r="441" spans="1:5" s="23" customFormat="1" ht="14.25" customHeight="1">
      <c r="A441" s="24" t="s">
        <v>391</v>
      </c>
      <c r="B441" s="25"/>
      <c r="C441" s="25">
        <v>20</v>
      </c>
      <c r="D441" s="26">
        <f t="shared" si="6"/>
        <v>0</v>
      </c>
      <c r="E441" s="24"/>
    </row>
    <row r="442" spans="1:5" s="23" customFormat="1" ht="14.25" customHeight="1">
      <c r="A442" s="24" t="s">
        <v>392</v>
      </c>
      <c r="B442" s="28">
        <v>2803</v>
      </c>
      <c r="C442" s="25">
        <v>400</v>
      </c>
      <c r="D442" s="26">
        <f t="shared" si="6"/>
        <v>-85.72957545486979</v>
      </c>
      <c r="E442" s="24"/>
    </row>
    <row r="443" spans="1:5" s="23" customFormat="1" ht="14.25" customHeight="1">
      <c r="A443" s="24" t="s">
        <v>393</v>
      </c>
      <c r="B443" s="25">
        <f>SUM(B444:B460)</f>
        <v>4313</v>
      </c>
      <c r="C443" s="25">
        <f>SUM(C444:C460)</f>
        <v>13730</v>
      </c>
      <c r="D443" s="26">
        <f t="shared" si="6"/>
        <v>218.3399026199861</v>
      </c>
      <c r="E443" s="24"/>
    </row>
    <row r="444" spans="1:5" s="23" customFormat="1" ht="14.25" customHeight="1">
      <c r="A444" s="24" t="s">
        <v>351</v>
      </c>
      <c r="B444" s="28">
        <v>145</v>
      </c>
      <c r="C444" s="25">
        <v>142</v>
      </c>
      <c r="D444" s="26">
        <f t="shared" si="6"/>
        <v>-2.068965517241381</v>
      </c>
      <c r="E444" s="24"/>
    </row>
    <row r="445" spans="1:5" s="23" customFormat="1" ht="14.25" customHeight="1">
      <c r="A445" s="30" t="s">
        <v>394</v>
      </c>
      <c r="B445" s="28">
        <v>94</v>
      </c>
      <c r="C445" s="25"/>
      <c r="D445" s="26">
        <f t="shared" si="6"/>
        <v>-100</v>
      </c>
      <c r="E445" s="24"/>
    </row>
    <row r="446" spans="1:5" s="23" customFormat="1" ht="14.25" customHeight="1">
      <c r="A446" s="24" t="s">
        <v>395</v>
      </c>
      <c r="B446" s="28">
        <v>506</v>
      </c>
      <c r="C446" s="25">
        <v>7230</v>
      </c>
      <c r="D446" s="26">
        <f t="shared" si="6"/>
        <v>1328.8537549407115</v>
      </c>
      <c r="E446" s="24"/>
    </row>
    <row r="447" spans="1:5" s="23" customFormat="1" ht="14.25" customHeight="1">
      <c r="A447" s="24" t="s">
        <v>396</v>
      </c>
      <c r="B447" s="28">
        <v>1063</v>
      </c>
      <c r="C447" s="25">
        <v>970</v>
      </c>
      <c r="D447" s="26">
        <f t="shared" si="6"/>
        <v>-8.748824082784566</v>
      </c>
      <c r="E447" s="24"/>
    </row>
    <row r="448" spans="1:5" s="23" customFormat="1" ht="14.25" customHeight="1">
      <c r="A448" s="24" t="s">
        <v>397</v>
      </c>
      <c r="B448" s="28">
        <v>163</v>
      </c>
      <c r="C448" s="25">
        <v>155</v>
      </c>
      <c r="D448" s="26">
        <f t="shared" si="6"/>
        <v>-4.9079754601226995</v>
      </c>
      <c r="E448" s="24"/>
    </row>
    <row r="449" spans="1:5" s="23" customFormat="1" ht="14.25" customHeight="1">
      <c r="A449" s="24" t="s">
        <v>398</v>
      </c>
      <c r="B449" s="25"/>
      <c r="C449" s="25">
        <v>42</v>
      </c>
      <c r="D449" s="26">
        <f t="shared" si="6"/>
        <v>0</v>
      </c>
      <c r="E449" s="24"/>
    </row>
    <row r="450" spans="1:5" s="23" customFormat="1" ht="14.25" customHeight="1">
      <c r="A450" s="24" t="s">
        <v>399</v>
      </c>
      <c r="B450" s="25"/>
      <c r="C450" s="25">
        <v>171</v>
      </c>
      <c r="D450" s="26">
        <f t="shared" si="6"/>
        <v>0</v>
      </c>
      <c r="E450" s="24"/>
    </row>
    <row r="451" spans="1:5" s="23" customFormat="1" ht="14.25" customHeight="1">
      <c r="A451" s="24" t="s">
        <v>400</v>
      </c>
      <c r="B451" s="25"/>
      <c r="C451" s="25"/>
      <c r="D451" s="26">
        <f aca="true" t="shared" si="7" ref="D451:D514">IF(B451=0,0,C451/B451*100-100)</f>
        <v>0</v>
      </c>
      <c r="E451" s="24"/>
    </row>
    <row r="452" spans="1:5" s="23" customFormat="1" ht="14.25" customHeight="1">
      <c r="A452" s="24" t="s">
        <v>401</v>
      </c>
      <c r="B452" s="28">
        <v>341</v>
      </c>
      <c r="C452" s="25">
        <v>67</v>
      </c>
      <c r="D452" s="26">
        <f t="shared" si="7"/>
        <v>-80.35190615835776</v>
      </c>
      <c r="E452" s="24"/>
    </row>
    <row r="453" spans="1:5" s="23" customFormat="1" ht="14.25" customHeight="1">
      <c r="A453" s="24" t="s">
        <v>402</v>
      </c>
      <c r="B453" s="28">
        <v>4</v>
      </c>
      <c r="C453" s="25">
        <v>200</v>
      </c>
      <c r="D453" s="26">
        <f t="shared" si="7"/>
        <v>4900</v>
      </c>
      <c r="E453" s="24"/>
    </row>
    <row r="454" spans="1:5" s="23" customFormat="1" ht="14.25" customHeight="1">
      <c r="A454" s="24" t="s">
        <v>403</v>
      </c>
      <c r="B454" s="28">
        <v>1473</v>
      </c>
      <c r="C454" s="25">
        <v>3632</v>
      </c>
      <c r="D454" s="26">
        <f t="shared" si="7"/>
        <v>146.57162253903599</v>
      </c>
      <c r="E454" s="24"/>
    </row>
    <row r="455" spans="1:5" s="23" customFormat="1" ht="14.25" customHeight="1">
      <c r="A455" s="24" t="s">
        <v>404</v>
      </c>
      <c r="B455" s="28">
        <v>41</v>
      </c>
      <c r="C455" s="25">
        <v>1</v>
      </c>
      <c r="D455" s="26">
        <f t="shared" si="7"/>
        <v>-97.5609756097561</v>
      </c>
      <c r="E455" s="24"/>
    </row>
    <row r="456" spans="1:5" s="23" customFormat="1" ht="14.25" customHeight="1">
      <c r="A456" s="24" t="s">
        <v>405</v>
      </c>
      <c r="B456" s="28">
        <v>160</v>
      </c>
      <c r="C456" s="25"/>
      <c r="D456" s="26">
        <f t="shared" si="7"/>
        <v>-100</v>
      </c>
      <c r="E456" s="24"/>
    </row>
    <row r="457" spans="1:5" s="23" customFormat="1" ht="14.25" customHeight="1">
      <c r="A457" s="24" t="s">
        <v>406</v>
      </c>
      <c r="B457" s="28">
        <v>13</v>
      </c>
      <c r="C457" s="25">
        <v>173</v>
      </c>
      <c r="D457" s="26">
        <f t="shared" si="7"/>
        <v>1230.769230769231</v>
      </c>
      <c r="E457" s="24"/>
    </row>
    <row r="458" spans="1:5" s="23" customFormat="1" ht="14.25" customHeight="1">
      <c r="A458" s="24" t="s">
        <v>407</v>
      </c>
      <c r="B458" s="28">
        <v>32</v>
      </c>
      <c r="C458" s="25">
        <v>37</v>
      </c>
      <c r="D458" s="26">
        <f t="shared" si="7"/>
        <v>15.625</v>
      </c>
      <c r="E458" s="24"/>
    </row>
    <row r="459" spans="1:5" s="23" customFormat="1" ht="14.25" customHeight="1">
      <c r="A459" s="24" t="s">
        <v>408</v>
      </c>
      <c r="B459" s="28">
        <v>246</v>
      </c>
      <c r="C459" s="25">
        <v>829</v>
      </c>
      <c r="D459" s="26">
        <f t="shared" si="7"/>
        <v>236.9918699186992</v>
      </c>
      <c r="E459" s="24"/>
    </row>
    <row r="460" spans="1:5" s="23" customFormat="1" ht="14.25" customHeight="1">
      <c r="A460" s="24" t="s">
        <v>409</v>
      </c>
      <c r="B460" s="28">
        <v>32</v>
      </c>
      <c r="C460" s="25">
        <v>81</v>
      </c>
      <c r="D460" s="26">
        <f t="shared" si="7"/>
        <v>153.125</v>
      </c>
      <c r="E460" s="24"/>
    </row>
    <row r="461" spans="1:5" s="23" customFormat="1" ht="14.25" customHeight="1">
      <c r="A461" s="24" t="s">
        <v>410</v>
      </c>
      <c r="B461" s="25">
        <f>SUM(B462:B466)</f>
        <v>4091</v>
      </c>
      <c r="C461" s="25">
        <f>SUM(C462:C466)</f>
        <v>2485</v>
      </c>
      <c r="D461" s="26">
        <f t="shared" si="7"/>
        <v>-39.25690540210217</v>
      </c>
      <c r="E461" s="24"/>
    </row>
    <row r="462" spans="1:5" s="23" customFormat="1" ht="14.25" customHeight="1">
      <c r="A462" s="24" t="s">
        <v>351</v>
      </c>
      <c r="B462" s="28">
        <v>17</v>
      </c>
      <c r="C462" s="25">
        <v>17</v>
      </c>
      <c r="D462" s="26">
        <f t="shared" si="7"/>
        <v>0</v>
      </c>
      <c r="E462" s="24"/>
    </row>
    <row r="463" spans="1:5" s="23" customFormat="1" ht="14.25" customHeight="1">
      <c r="A463" s="24" t="s">
        <v>411</v>
      </c>
      <c r="B463" s="28">
        <v>562</v>
      </c>
      <c r="C463" s="25">
        <v>572</v>
      </c>
      <c r="D463" s="26">
        <f t="shared" si="7"/>
        <v>1.779359430604984</v>
      </c>
      <c r="E463" s="24"/>
    </row>
    <row r="464" spans="1:5" s="23" customFormat="1" ht="14.25" customHeight="1">
      <c r="A464" s="24" t="s">
        <v>412</v>
      </c>
      <c r="B464" s="28">
        <v>502</v>
      </c>
      <c r="C464" s="25">
        <v>272</v>
      </c>
      <c r="D464" s="26">
        <f t="shared" si="7"/>
        <v>-45.81673306772909</v>
      </c>
      <c r="E464" s="24"/>
    </row>
    <row r="465" spans="1:5" s="23" customFormat="1" ht="14.25" customHeight="1">
      <c r="A465" s="30" t="s">
        <v>413</v>
      </c>
      <c r="B465" s="28">
        <v>5</v>
      </c>
      <c r="C465" s="25"/>
      <c r="D465" s="26">
        <f t="shared" si="7"/>
        <v>-100</v>
      </c>
      <c r="E465" s="24"/>
    </row>
    <row r="466" spans="1:5" s="23" customFormat="1" ht="14.25" customHeight="1">
      <c r="A466" s="24" t="s">
        <v>414</v>
      </c>
      <c r="B466" s="28">
        <v>3005</v>
      </c>
      <c r="C466" s="25">
        <v>1624</v>
      </c>
      <c r="D466" s="26">
        <f t="shared" si="7"/>
        <v>-45.95673876871879</v>
      </c>
      <c r="E466" s="24"/>
    </row>
    <row r="467" spans="1:5" s="23" customFormat="1" ht="14.25" customHeight="1">
      <c r="A467" s="24" t="s">
        <v>415</v>
      </c>
      <c r="B467" s="25">
        <f>SUM(B468:B470)</f>
        <v>1678</v>
      </c>
      <c r="C467" s="25">
        <f>SUM(C468:C470)</f>
        <v>1898</v>
      </c>
      <c r="D467" s="26">
        <f t="shared" si="7"/>
        <v>13.110846245530382</v>
      </c>
      <c r="E467" s="24"/>
    </row>
    <row r="468" spans="1:5" s="23" customFormat="1" ht="14.25" customHeight="1">
      <c r="A468" s="24" t="s">
        <v>416</v>
      </c>
      <c r="B468" s="25"/>
      <c r="C468" s="25">
        <v>1</v>
      </c>
      <c r="D468" s="26">
        <f t="shared" si="7"/>
        <v>0</v>
      </c>
      <c r="E468" s="24"/>
    </row>
    <row r="469" spans="1:5" s="23" customFormat="1" ht="14.25" customHeight="1">
      <c r="A469" s="24" t="s">
        <v>417</v>
      </c>
      <c r="B469" s="28">
        <v>1670</v>
      </c>
      <c r="C469" s="25">
        <v>1897</v>
      </c>
      <c r="D469" s="26">
        <f t="shared" si="7"/>
        <v>13.592814371257475</v>
      </c>
      <c r="E469" s="24"/>
    </row>
    <row r="470" spans="1:5" s="23" customFormat="1" ht="14.25" customHeight="1">
      <c r="A470" s="24" t="s">
        <v>418</v>
      </c>
      <c r="B470" s="28">
        <v>8</v>
      </c>
      <c r="C470" s="25"/>
      <c r="D470" s="26">
        <f t="shared" si="7"/>
        <v>-100</v>
      </c>
      <c r="E470" s="24"/>
    </row>
    <row r="471" spans="1:5" s="23" customFormat="1" ht="14.25" customHeight="1">
      <c r="A471" s="24" t="s">
        <v>419</v>
      </c>
      <c r="B471" s="25">
        <f>SUM(B472:B475)</f>
        <v>1000</v>
      </c>
      <c r="C471" s="25">
        <f>SUM(C472:C474)</f>
        <v>1270</v>
      </c>
      <c r="D471" s="26">
        <f t="shared" si="7"/>
        <v>27</v>
      </c>
      <c r="E471" s="24"/>
    </row>
    <row r="472" spans="1:5" s="23" customFormat="1" ht="14.25" customHeight="1">
      <c r="A472" s="24" t="s">
        <v>420</v>
      </c>
      <c r="B472" s="28">
        <v>260</v>
      </c>
      <c r="C472" s="25">
        <v>483</v>
      </c>
      <c r="D472" s="26">
        <f t="shared" si="7"/>
        <v>85.76923076923077</v>
      </c>
      <c r="E472" s="24"/>
    </row>
    <row r="473" spans="1:5" s="23" customFormat="1" ht="14.25" customHeight="1">
      <c r="A473" s="24" t="s">
        <v>421</v>
      </c>
      <c r="B473" s="28">
        <v>589</v>
      </c>
      <c r="C473" s="25">
        <v>549</v>
      </c>
      <c r="D473" s="26">
        <f t="shared" si="7"/>
        <v>-6.7911714770798</v>
      </c>
      <c r="E473" s="24"/>
    </row>
    <row r="474" spans="1:5" s="23" customFormat="1" ht="14.25" customHeight="1">
      <c r="A474" s="24" t="s">
        <v>422</v>
      </c>
      <c r="B474" s="28">
        <v>83</v>
      </c>
      <c r="C474" s="25">
        <v>238</v>
      </c>
      <c r="D474" s="26">
        <f t="shared" si="7"/>
        <v>186.74698795180723</v>
      </c>
      <c r="E474" s="24"/>
    </row>
    <row r="475" spans="1:5" s="23" customFormat="1" ht="14.25" customHeight="1">
      <c r="A475" s="30" t="s">
        <v>423</v>
      </c>
      <c r="B475" s="28">
        <v>68</v>
      </c>
      <c r="C475" s="25"/>
      <c r="D475" s="26">
        <f t="shared" si="7"/>
        <v>-100</v>
      </c>
      <c r="E475" s="24"/>
    </row>
    <row r="476" spans="1:5" s="23" customFormat="1" ht="14.25" customHeight="1">
      <c r="A476" s="24" t="s">
        <v>424</v>
      </c>
      <c r="B476" s="25">
        <f>SUM(B477:B478)</f>
        <v>0</v>
      </c>
      <c r="C476" s="25">
        <f>SUM(C477:C478)</f>
        <v>0</v>
      </c>
      <c r="D476" s="26">
        <f t="shared" si="7"/>
        <v>0</v>
      </c>
      <c r="E476" s="24"/>
    </row>
    <row r="477" spans="1:5" s="23" customFormat="1" ht="14.25" customHeight="1">
      <c r="A477" s="24" t="s">
        <v>425</v>
      </c>
      <c r="B477" s="25"/>
      <c r="C477" s="25"/>
      <c r="D477" s="26">
        <f t="shared" si="7"/>
        <v>0</v>
      </c>
      <c r="E477" s="24"/>
    </row>
    <row r="478" spans="1:5" s="23" customFormat="1" ht="14.25" customHeight="1">
      <c r="A478" s="24" t="s">
        <v>426</v>
      </c>
      <c r="B478" s="25"/>
      <c r="C478" s="25"/>
      <c r="D478" s="26">
        <f t="shared" si="7"/>
        <v>0</v>
      </c>
      <c r="E478" s="24"/>
    </row>
    <row r="479" spans="1:5" s="23" customFormat="1" ht="14.25" customHeight="1">
      <c r="A479" s="24" t="s">
        <v>427</v>
      </c>
      <c r="B479" s="25">
        <f>B480+B487+B492+B495</f>
        <v>3018</v>
      </c>
      <c r="C479" s="25">
        <f>C480+C487+C492+C495</f>
        <v>8893</v>
      </c>
      <c r="D479" s="26">
        <f t="shared" si="7"/>
        <v>194.6653412856196</v>
      </c>
      <c r="E479" s="24"/>
    </row>
    <row r="480" spans="1:5" s="23" customFormat="1" ht="14.25" customHeight="1">
      <c r="A480" s="24" t="s">
        <v>428</v>
      </c>
      <c r="B480" s="25">
        <f>SUM(B481:B486)</f>
        <v>2133</v>
      </c>
      <c r="C480" s="25">
        <f>SUM(C481:C486)</f>
        <v>5774</v>
      </c>
      <c r="D480" s="26">
        <f t="shared" si="7"/>
        <v>170.69854664791376</v>
      </c>
      <c r="E480" s="24"/>
    </row>
    <row r="481" spans="1:5" s="23" customFormat="1" ht="14.25" customHeight="1">
      <c r="A481" s="24" t="s">
        <v>351</v>
      </c>
      <c r="B481" s="28">
        <v>303</v>
      </c>
      <c r="C481" s="25">
        <v>229</v>
      </c>
      <c r="D481" s="26">
        <f t="shared" si="7"/>
        <v>-24.422442244224413</v>
      </c>
      <c r="E481" s="24"/>
    </row>
    <row r="482" spans="1:5" s="23" customFormat="1" ht="14.25" customHeight="1">
      <c r="A482" s="24" t="s">
        <v>429</v>
      </c>
      <c r="B482" s="28">
        <v>313</v>
      </c>
      <c r="C482" s="25">
        <v>294</v>
      </c>
      <c r="D482" s="26">
        <f t="shared" si="7"/>
        <v>-6.070287539936103</v>
      </c>
      <c r="E482" s="24"/>
    </row>
    <row r="483" spans="1:5" s="23" customFormat="1" ht="14.25" customHeight="1">
      <c r="A483" s="24" t="s">
        <v>430</v>
      </c>
      <c r="B483" s="28">
        <v>1229</v>
      </c>
      <c r="C483" s="25">
        <v>2935</v>
      </c>
      <c r="D483" s="26">
        <f t="shared" si="7"/>
        <v>138.8120423108218</v>
      </c>
      <c r="E483" s="24"/>
    </row>
    <row r="484" spans="1:5" s="23" customFormat="1" ht="14.25" customHeight="1">
      <c r="A484" s="24" t="s">
        <v>431</v>
      </c>
      <c r="B484" s="28">
        <v>45</v>
      </c>
      <c r="C484" s="25">
        <v>1095</v>
      </c>
      <c r="D484" s="26">
        <f t="shared" si="7"/>
        <v>2333.333333333333</v>
      </c>
      <c r="E484" s="24"/>
    </row>
    <row r="485" spans="1:5" s="23" customFormat="1" ht="14.25" customHeight="1">
      <c r="A485" s="30" t="s">
        <v>432</v>
      </c>
      <c r="B485" s="28">
        <v>66</v>
      </c>
      <c r="C485" s="25"/>
      <c r="D485" s="26">
        <f t="shared" si="7"/>
        <v>-100</v>
      </c>
      <c r="E485" s="24"/>
    </row>
    <row r="486" spans="1:5" s="23" customFormat="1" ht="14.25" customHeight="1">
      <c r="A486" s="24" t="s">
        <v>433</v>
      </c>
      <c r="B486" s="28">
        <v>177</v>
      </c>
      <c r="C486" s="25">
        <v>1221</v>
      </c>
      <c r="D486" s="26">
        <f t="shared" si="7"/>
        <v>589.8305084745763</v>
      </c>
      <c r="E486" s="24"/>
    </row>
    <row r="487" spans="1:5" s="23" customFormat="1" ht="14.25" customHeight="1">
      <c r="A487" s="24" t="s">
        <v>434</v>
      </c>
      <c r="B487" s="25">
        <f>SUM(B488:B491)</f>
        <v>351</v>
      </c>
      <c r="C487" s="25">
        <f>SUM(C488:C491)</f>
        <v>571</v>
      </c>
      <c r="D487" s="26">
        <f t="shared" si="7"/>
        <v>62.67806267806267</v>
      </c>
      <c r="E487" s="24"/>
    </row>
    <row r="488" spans="1:5" s="23" customFormat="1" ht="14.25" customHeight="1">
      <c r="A488" s="24" t="s">
        <v>435</v>
      </c>
      <c r="B488" s="25"/>
      <c r="C488" s="25"/>
      <c r="D488" s="26">
        <f t="shared" si="7"/>
        <v>0</v>
      </c>
      <c r="E488" s="24"/>
    </row>
    <row r="489" spans="1:5" s="23" customFormat="1" ht="14.25" customHeight="1">
      <c r="A489" s="24" t="s">
        <v>436</v>
      </c>
      <c r="B489" s="28">
        <v>305</v>
      </c>
      <c r="C489" s="25">
        <v>512</v>
      </c>
      <c r="D489" s="26">
        <f t="shared" si="7"/>
        <v>67.86885245901638</v>
      </c>
      <c r="E489" s="24"/>
    </row>
    <row r="490" spans="1:5" s="23" customFormat="1" ht="14.25" customHeight="1">
      <c r="A490" s="24" t="s">
        <v>437</v>
      </c>
      <c r="B490" s="28">
        <v>38</v>
      </c>
      <c r="C490" s="25">
        <v>59</v>
      </c>
      <c r="D490" s="26">
        <f t="shared" si="7"/>
        <v>55.26315789473685</v>
      </c>
      <c r="E490" s="24"/>
    </row>
    <row r="491" spans="1:5" s="23" customFormat="1" ht="14.25" customHeight="1">
      <c r="A491" s="24" t="s">
        <v>438</v>
      </c>
      <c r="B491" s="28">
        <v>8</v>
      </c>
      <c r="C491" s="25"/>
      <c r="D491" s="26">
        <f t="shared" si="7"/>
        <v>-100</v>
      </c>
      <c r="E491" s="24"/>
    </row>
    <row r="492" spans="1:5" s="23" customFormat="1" ht="14.25" customHeight="1">
      <c r="A492" s="24" t="s">
        <v>439</v>
      </c>
      <c r="B492" s="25">
        <f>SUM(B493:B494)</f>
        <v>504</v>
      </c>
      <c r="C492" s="25">
        <f>SUM(C493:C494)</f>
        <v>2518</v>
      </c>
      <c r="D492" s="26">
        <f t="shared" si="7"/>
        <v>399.6031746031746</v>
      </c>
      <c r="E492" s="24"/>
    </row>
    <row r="493" spans="1:5" s="23" customFormat="1" ht="14.25" customHeight="1">
      <c r="A493" s="24" t="s">
        <v>440</v>
      </c>
      <c r="B493" s="28">
        <v>504</v>
      </c>
      <c r="C493" s="25">
        <v>2518</v>
      </c>
      <c r="D493" s="26">
        <f t="shared" si="7"/>
        <v>399.6031746031746</v>
      </c>
      <c r="E493" s="24"/>
    </row>
    <row r="494" spans="1:5" s="23" customFormat="1" ht="14.25" customHeight="1">
      <c r="A494" s="24" t="s">
        <v>441</v>
      </c>
      <c r="B494" s="25"/>
      <c r="C494" s="25"/>
      <c r="D494" s="26">
        <f t="shared" si="7"/>
        <v>0</v>
      </c>
      <c r="E494" s="24"/>
    </row>
    <row r="495" spans="1:5" s="23" customFormat="1" ht="14.25" customHeight="1">
      <c r="A495" s="24" t="s">
        <v>442</v>
      </c>
      <c r="B495" s="25">
        <f>SUM(B496:B497)</f>
        <v>30</v>
      </c>
      <c r="C495" s="25">
        <f>SUM(C496:C497)</f>
        <v>30</v>
      </c>
      <c r="D495" s="26">
        <f t="shared" si="7"/>
        <v>0</v>
      </c>
      <c r="E495" s="24"/>
    </row>
    <row r="496" spans="1:5" s="23" customFormat="1" ht="14.25" customHeight="1">
      <c r="A496" s="24" t="s">
        <v>443</v>
      </c>
      <c r="B496" s="25">
        <v>30</v>
      </c>
      <c r="C496" s="25">
        <v>30</v>
      </c>
      <c r="D496" s="26">
        <f t="shared" si="7"/>
        <v>0</v>
      </c>
      <c r="E496" s="24"/>
    </row>
    <row r="497" spans="1:5" s="23" customFormat="1" ht="14.25" customHeight="1">
      <c r="A497" s="24" t="s">
        <v>444</v>
      </c>
      <c r="B497" s="25"/>
      <c r="C497" s="25"/>
      <c r="D497" s="26">
        <f t="shared" si="7"/>
        <v>0</v>
      </c>
      <c r="E497" s="24"/>
    </row>
    <row r="498" spans="1:5" s="23" customFormat="1" ht="14.25" customHeight="1">
      <c r="A498" s="24" t="s">
        <v>445</v>
      </c>
      <c r="B498" s="25">
        <f>B502+B507+B511+B510+B499</f>
        <v>642</v>
      </c>
      <c r="C498" s="25">
        <f>C502+C507+C511</f>
        <v>395</v>
      </c>
      <c r="D498" s="26">
        <f t="shared" si="7"/>
        <v>-38.47352024922118</v>
      </c>
      <c r="E498" s="24"/>
    </row>
    <row r="499" spans="1:5" s="23" customFormat="1" ht="14.25" customHeight="1">
      <c r="A499" s="30" t="s">
        <v>446</v>
      </c>
      <c r="B499" s="25">
        <f>SUM(B500:B501)</f>
        <v>70</v>
      </c>
      <c r="C499" s="25"/>
      <c r="D499" s="26">
        <f t="shared" si="7"/>
        <v>-100</v>
      </c>
      <c r="E499" s="24"/>
    </row>
    <row r="500" spans="1:5" s="23" customFormat="1" ht="14.25" customHeight="1">
      <c r="A500" s="30" t="s">
        <v>447</v>
      </c>
      <c r="B500" s="28">
        <v>10</v>
      </c>
      <c r="C500" s="25"/>
      <c r="D500" s="26">
        <f t="shared" si="7"/>
        <v>-100</v>
      </c>
      <c r="E500" s="24"/>
    </row>
    <row r="501" spans="1:5" s="23" customFormat="1" ht="14.25" customHeight="1">
      <c r="A501" s="30" t="s">
        <v>448</v>
      </c>
      <c r="B501" s="28">
        <v>60</v>
      </c>
      <c r="C501" s="25"/>
      <c r="D501" s="26">
        <f t="shared" si="7"/>
        <v>-100</v>
      </c>
      <c r="E501" s="24"/>
    </row>
    <row r="502" spans="1:5" s="23" customFormat="1" ht="14.25" customHeight="1">
      <c r="A502" s="24" t="s">
        <v>449</v>
      </c>
      <c r="B502" s="25">
        <f>SUM(B503:B506)</f>
        <v>178</v>
      </c>
      <c r="C502" s="25">
        <f>SUM(C503:C506)</f>
        <v>163</v>
      </c>
      <c r="D502" s="26">
        <f t="shared" si="7"/>
        <v>-8.426966292134836</v>
      </c>
      <c r="E502" s="24"/>
    </row>
    <row r="503" spans="1:5" s="23" customFormat="1" ht="14.25" customHeight="1">
      <c r="A503" s="24" t="s">
        <v>351</v>
      </c>
      <c r="B503" s="28">
        <v>76</v>
      </c>
      <c r="C503" s="25">
        <v>82</v>
      </c>
      <c r="D503" s="26">
        <f t="shared" si="7"/>
        <v>7.89473684210526</v>
      </c>
      <c r="E503" s="24"/>
    </row>
    <row r="504" spans="1:5" s="23" customFormat="1" ht="14.25" customHeight="1">
      <c r="A504" s="24" t="s">
        <v>352</v>
      </c>
      <c r="B504" s="25"/>
      <c r="C504" s="25"/>
      <c r="D504" s="26">
        <f t="shared" si="7"/>
        <v>0</v>
      </c>
      <c r="E504" s="24"/>
    </row>
    <row r="505" spans="1:5" s="23" customFormat="1" ht="14.25" customHeight="1">
      <c r="A505" s="24" t="s">
        <v>450</v>
      </c>
      <c r="B505" s="28">
        <v>70</v>
      </c>
      <c r="C505" s="25">
        <v>50</v>
      </c>
      <c r="D505" s="26">
        <f t="shared" si="7"/>
        <v>-28.57142857142857</v>
      </c>
      <c r="E505" s="24"/>
    </row>
    <row r="506" spans="1:5" s="23" customFormat="1" ht="14.25" customHeight="1">
      <c r="A506" s="24" t="s">
        <v>451</v>
      </c>
      <c r="B506" s="28">
        <v>32</v>
      </c>
      <c r="C506" s="25">
        <v>31</v>
      </c>
      <c r="D506" s="26">
        <f t="shared" si="7"/>
        <v>-3.125</v>
      </c>
      <c r="E506" s="24"/>
    </row>
    <row r="507" spans="1:5" s="23" customFormat="1" ht="14.25" customHeight="1">
      <c r="A507" s="24" t="s">
        <v>452</v>
      </c>
      <c r="B507" s="25">
        <f>SUM(B508:B509)</f>
        <v>39</v>
      </c>
      <c r="C507" s="25">
        <f>SUM(C508:C509)</f>
        <v>140</v>
      </c>
      <c r="D507" s="26">
        <f t="shared" si="7"/>
        <v>258.974358974359</v>
      </c>
      <c r="E507" s="24"/>
    </row>
    <row r="508" spans="1:5" s="23" customFormat="1" ht="14.25" customHeight="1">
      <c r="A508" s="24" t="s">
        <v>351</v>
      </c>
      <c r="B508" s="28">
        <v>39</v>
      </c>
      <c r="C508" s="25">
        <v>44</v>
      </c>
      <c r="D508" s="26">
        <f t="shared" si="7"/>
        <v>12.820512820512818</v>
      </c>
      <c r="E508" s="24"/>
    </row>
    <row r="509" spans="1:5" s="23" customFormat="1" ht="14.25" customHeight="1">
      <c r="A509" s="24" t="s">
        <v>453</v>
      </c>
      <c r="B509" s="25"/>
      <c r="C509" s="25">
        <v>96</v>
      </c>
      <c r="D509" s="26">
        <f t="shared" si="7"/>
        <v>0</v>
      </c>
      <c r="E509" s="24"/>
    </row>
    <row r="510" spans="1:5" s="23" customFormat="1" ht="14.25" customHeight="1">
      <c r="A510" s="30" t="s">
        <v>454</v>
      </c>
      <c r="B510" s="28">
        <v>86</v>
      </c>
      <c r="C510" s="25"/>
      <c r="D510" s="26">
        <f t="shared" si="7"/>
        <v>-100</v>
      </c>
      <c r="E510" s="24"/>
    </row>
    <row r="511" spans="1:5" s="23" customFormat="1" ht="14.25" customHeight="1">
      <c r="A511" s="24" t="s">
        <v>455</v>
      </c>
      <c r="B511" s="25">
        <f>SUM(B512:B512)</f>
        <v>269</v>
      </c>
      <c r="C511" s="25">
        <f>SUM(C512:C512)</f>
        <v>92</v>
      </c>
      <c r="D511" s="26">
        <f t="shared" si="7"/>
        <v>-65.79925650557621</v>
      </c>
      <c r="E511" s="24"/>
    </row>
    <row r="512" spans="1:5" s="23" customFormat="1" ht="14.25" customHeight="1">
      <c r="A512" s="24" t="s">
        <v>456</v>
      </c>
      <c r="B512" s="28">
        <v>269</v>
      </c>
      <c r="C512" s="25">
        <v>92</v>
      </c>
      <c r="D512" s="26">
        <f t="shared" si="7"/>
        <v>-65.79925650557621</v>
      </c>
      <c r="E512" s="24"/>
    </row>
    <row r="513" spans="1:5" s="23" customFormat="1" ht="14.25" customHeight="1">
      <c r="A513" s="24" t="s">
        <v>457</v>
      </c>
      <c r="B513" s="25">
        <f>B514+B517</f>
        <v>1222</v>
      </c>
      <c r="C513" s="25">
        <f>C514+C517</f>
        <v>647</v>
      </c>
      <c r="D513" s="26">
        <f t="shared" si="7"/>
        <v>-47.05400981996727</v>
      </c>
      <c r="E513" s="24"/>
    </row>
    <row r="514" spans="1:5" s="23" customFormat="1" ht="14.25" customHeight="1">
      <c r="A514" s="24" t="s">
        <v>458</v>
      </c>
      <c r="B514" s="25">
        <f>SUM(B515:B516)</f>
        <v>1082</v>
      </c>
      <c r="C514" s="25">
        <f>SUM(C515:C516)</f>
        <v>484</v>
      </c>
      <c r="D514" s="26">
        <f t="shared" si="7"/>
        <v>-55.26802218114602</v>
      </c>
      <c r="E514" s="24"/>
    </row>
    <row r="515" spans="1:5" s="23" customFormat="1" ht="14.25" customHeight="1">
      <c r="A515" s="24" t="s">
        <v>351</v>
      </c>
      <c r="B515" s="28">
        <v>86</v>
      </c>
      <c r="C515" s="25">
        <v>70</v>
      </c>
      <c r="D515" s="26">
        <f aca="true" t="shared" si="8" ref="D515:D565">IF(B515=0,0,C515/B515*100-100)</f>
        <v>-18.604651162790702</v>
      </c>
      <c r="E515" s="24"/>
    </row>
    <row r="516" spans="1:5" s="23" customFormat="1" ht="14.25" customHeight="1">
      <c r="A516" s="24" t="s">
        <v>459</v>
      </c>
      <c r="B516" s="28">
        <v>996</v>
      </c>
      <c r="C516" s="25">
        <v>414</v>
      </c>
      <c r="D516" s="26">
        <f t="shared" si="8"/>
        <v>-58.433734939759034</v>
      </c>
      <c r="E516" s="24"/>
    </row>
    <row r="517" spans="1:5" s="23" customFormat="1" ht="14.25" customHeight="1">
      <c r="A517" s="24" t="s">
        <v>460</v>
      </c>
      <c r="B517" s="25">
        <f>SUM(B518:B521)</f>
        <v>140</v>
      </c>
      <c r="C517" s="25">
        <f>SUM(C518:C521)</f>
        <v>163</v>
      </c>
      <c r="D517" s="26">
        <f t="shared" si="8"/>
        <v>16.42857142857143</v>
      </c>
      <c r="E517" s="24"/>
    </row>
    <row r="518" spans="1:5" s="23" customFormat="1" ht="14.25" customHeight="1">
      <c r="A518" s="24" t="s">
        <v>351</v>
      </c>
      <c r="B518" s="28">
        <v>46</v>
      </c>
      <c r="C518" s="25">
        <v>54</v>
      </c>
      <c r="D518" s="26">
        <f t="shared" si="8"/>
        <v>17.391304347826093</v>
      </c>
      <c r="E518" s="24"/>
    </row>
    <row r="519" spans="1:5" s="23" customFormat="1" ht="14.25" customHeight="1">
      <c r="A519" s="24" t="s">
        <v>461</v>
      </c>
      <c r="B519" s="28">
        <v>24</v>
      </c>
      <c r="C519" s="25">
        <v>24</v>
      </c>
      <c r="D519" s="26">
        <f t="shared" si="8"/>
        <v>0</v>
      </c>
      <c r="E519" s="24"/>
    </row>
    <row r="520" spans="1:5" s="23" customFormat="1" ht="14.25" customHeight="1">
      <c r="A520" s="24" t="s">
        <v>462</v>
      </c>
      <c r="B520" s="25"/>
      <c r="C520" s="25"/>
      <c r="D520" s="26">
        <f t="shared" si="8"/>
        <v>0</v>
      </c>
      <c r="E520" s="24"/>
    </row>
    <row r="521" spans="1:5" s="23" customFormat="1" ht="14.25" customHeight="1">
      <c r="A521" s="24" t="s">
        <v>463</v>
      </c>
      <c r="B521" s="28">
        <v>70</v>
      </c>
      <c r="C521" s="25">
        <v>85</v>
      </c>
      <c r="D521" s="26">
        <f t="shared" si="8"/>
        <v>21.428571428571416</v>
      </c>
      <c r="E521" s="24"/>
    </row>
    <row r="522" spans="1:5" s="23" customFormat="1" ht="14.25" customHeight="1">
      <c r="A522" s="30" t="s">
        <v>503</v>
      </c>
      <c r="B522" s="28">
        <f>B523</f>
        <v>50</v>
      </c>
      <c r="C522" s="25"/>
      <c r="D522" s="26">
        <f t="shared" si="8"/>
        <v>-100</v>
      </c>
      <c r="E522" s="24"/>
    </row>
    <row r="523" spans="1:5" s="23" customFormat="1" ht="14.25" customHeight="1">
      <c r="A523" s="35" t="s">
        <v>495</v>
      </c>
      <c r="B523" s="28">
        <v>50</v>
      </c>
      <c r="C523" s="25"/>
      <c r="D523" s="26">
        <f t="shared" si="8"/>
        <v>-100</v>
      </c>
      <c r="E523" s="24"/>
    </row>
    <row r="524" spans="1:5" s="23" customFormat="1" ht="14.25" customHeight="1">
      <c r="A524" s="24" t="s">
        <v>504</v>
      </c>
      <c r="B524" s="25">
        <f>B525+B535+B543</f>
        <v>1960</v>
      </c>
      <c r="C524" s="25">
        <f>C525+C535+C543</f>
        <v>968</v>
      </c>
      <c r="D524" s="26">
        <f t="shared" si="8"/>
        <v>-50.61224489795919</v>
      </c>
      <c r="E524" s="24"/>
    </row>
    <row r="525" spans="1:5" s="23" customFormat="1" ht="14.25" customHeight="1">
      <c r="A525" s="24" t="s">
        <v>464</v>
      </c>
      <c r="B525" s="25">
        <f>SUM(B526:B534)</f>
        <v>1897</v>
      </c>
      <c r="C525" s="25">
        <f>SUM(C526:C534)</f>
        <v>897</v>
      </c>
      <c r="D525" s="26">
        <f t="shared" si="8"/>
        <v>-52.71481286241434</v>
      </c>
      <c r="E525" s="24"/>
    </row>
    <row r="526" spans="1:5" s="23" customFormat="1" ht="14.25" customHeight="1">
      <c r="A526" s="24" t="s">
        <v>351</v>
      </c>
      <c r="B526" s="28">
        <v>344</v>
      </c>
      <c r="C526" s="25">
        <v>360</v>
      </c>
      <c r="D526" s="26">
        <f t="shared" si="8"/>
        <v>4.651162790697683</v>
      </c>
      <c r="E526" s="24"/>
    </row>
    <row r="527" spans="1:5" s="23" customFormat="1" ht="14.25" customHeight="1">
      <c r="A527" s="24" t="s">
        <v>465</v>
      </c>
      <c r="B527" s="28">
        <v>197</v>
      </c>
      <c r="C527" s="25">
        <v>6</v>
      </c>
      <c r="D527" s="26">
        <f t="shared" si="8"/>
        <v>-96.95431472081218</v>
      </c>
      <c r="E527" s="24"/>
    </row>
    <row r="528" spans="1:5" s="23" customFormat="1" ht="14.25" customHeight="1">
      <c r="A528" s="24" t="s">
        <v>466</v>
      </c>
      <c r="B528" s="28">
        <v>13</v>
      </c>
      <c r="C528" s="25">
        <v>8</v>
      </c>
      <c r="D528" s="26">
        <f t="shared" si="8"/>
        <v>-38.46153846153846</v>
      </c>
      <c r="E528" s="24"/>
    </row>
    <row r="529" spans="1:5" s="23" customFormat="1" ht="14.25" customHeight="1">
      <c r="A529" s="30" t="s">
        <v>467</v>
      </c>
      <c r="B529" s="28">
        <v>34</v>
      </c>
      <c r="C529" s="25"/>
      <c r="D529" s="26">
        <f t="shared" si="8"/>
        <v>-100</v>
      </c>
      <c r="E529" s="24"/>
    </row>
    <row r="530" spans="1:5" s="23" customFormat="1" ht="14.25" customHeight="1">
      <c r="A530" s="24" t="s">
        <v>468</v>
      </c>
      <c r="B530" s="28">
        <v>759</v>
      </c>
      <c r="C530" s="25">
        <v>88</v>
      </c>
      <c r="D530" s="26">
        <f t="shared" si="8"/>
        <v>-88.40579710144928</v>
      </c>
      <c r="E530" s="24"/>
    </row>
    <row r="531" spans="1:5" s="23" customFormat="1" ht="14.25" customHeight="1">
      <c r="A531" s="30" t="s">
        <v>469</v>
      </c>
      <c r="B531" s="28">
        <v>141</v>
      </c>
      <c r="C531" s="25">
        <v>155</v>
      </c>
      <c r="D531" s="26">
        <f t="shared" si="8"/>
        <v>9.929078014184384</v>
      </c>
      <c r="E531" s="24"/>
    </row>
    <row r="532" spans="1:5" s="23" customFormat="1" ht="14.25" customHeight="1">
      <c r="A532" s="24" t="s">
        <v>470</v>
      </c>
      <c r="B532" s="28">
        <v>135</v>
      </c>
      <c r="C532" s="25"/>
      <c r="D532" s="26">
        <f t="shared" si="8"/>
        <v>-100</v>
      </c>
      <c r="E532" s="24"/>
    </row>
    <row r="533" spans="1:5" s="23" customFormat="1" ht="14.25" customHeight="1">
      <c r="A533" s="24" t="s">
        <v>364</v>
      </c>
      <c r="B533" s="28">
        <v>113</v>
      </c>
      <c r="C533" s="25">
        <v>125</v>
      </c>
      <c r="D533" s="26">
        <f t="shared" si="8"/>
        <v>10.619469026548671</v>
      </c>
      <c r="E533" s="24"/>
    </row>
    <row r="534" spans="1:5" s="23" customFormat="1" ht="14.25" customHeight="1">
      <c r="A534" s="24" t="s">
        <v>471</v>
      </c>
      <c r="B534" s="28">
        <v>161</v>
      </c>
      <c r="C534" s="25">
        <v>155</v>
      </c>
      <c r="D534" s="26">
        <f t="shared" si="8"/>
        <v>-3.7267080745341588</v>
      </c>
      <c r="E534" s="24"/>
    </row>
    <row r="535" spans="1:5" s="23" customFormat="1" ht="14.25" customHeight="1">
      <c r="A535" s="24" t="s">
        <v>472</v>
      </c>
      <c r="B535" s="25">
        <f>SUM(B536:B542)</f>
        <v>63</v>
      </c>
      <c r="C535" s="25">
        <f>SUM(C536:C542)</f>
        <v>71</v>
      </c>
      <c r="D535" s="26">
        <f t="shared" si="8"/>
        <v>12.698412698412696</v>
      </c>
      <c r="E535" s="24"/>
    </row>
    <row r="536" spans="1:5" s="23" customFormat="1" ht="14.25" customHeight="1">
      <c r="A536" s="24" t="s">
        <v>351</v>
      </c>
      <c r="B536" s="28">
        <v>5</v>
      </c>
      <c r="C536" s="25"/>
      <c r="D536" s="26">
        <f t="shared" si="8"/>
        <v>-100</v>
      </c>
      <c r="E536" s="24"/>
    </row>
    <row r="537" spans="1:5" s="23" customFormat="1" ht="14.25" customHeight="1">
      <c r="A537" s="24" t="s">
        <v>473</v>
      </c>
      <c r="B537" s="28">
        <v>3</v>
      </c>
      <c r="C537" s="25">
        <v>9</v>
      </c>
      <c r="D537" s="26">
        <f t="shared" si="8"/>
        <v>200</v>
      </c>
      <c r="E537" s="24"/>
    </row>
    <row r="538" spans="1:5" s="23" customFormat="1" ht="14.25" customHeight="1">
      <c r="A538" s="24" t="s">
        <v>474</v>
      </c>
      <c r="B538" s="28">
        <v>20</v>
      </c>
      <c r="C538" s="25">
        <v>20</v>
      </c>
      <c r="D538" s="26">
        <f t="shared" si="8"/>
        <v>0</v>
      </c>
      <c r="E538" s="24"/>
    </row>
    <row r="539" spans="1:5" s="23" customFormat="1" ht="14.25" customHeight="1">
      <c r="A539" s="24" t="s">
        <v>475</v>
      </c>
      <c r="B539" s="28">
        <v>26</v>
      </c>
      <c r="C539" s="25">
        <v>33</v>
      </c>
      <c r="D539" s="26">
        <f t="shared" si="8"/>
        <v>26.92307692307692</v>
      </c>
      <c r="E539" s="24"/>
    </row>
    <row r="540" spans="1:5" s="23" customFormat="1" ht="14.25" customHeight="1">
      <c r="A540" s="24" t="s">
        <v>476</v>
      </c>
      <c r="B540" s="28">
        <v>4</v>
      </c>
      <c r="C540" s="25">
        <v>9</v>
      </c>
      <c r="D540" s="26">
        <f t="shared" si="8"/>
        <v>125</v>
      </c>
      <c r="E540" s="24"/>
    </row>
    <row r="541" spans="1:5" s="23" customFormat="1" ht="14.25" customHeight="1">
      <c r="A541" s="24" t="s">
        <v>477</v>
      </c>
      <c r="B541" s="28">
        <v>5</v>
      </c>
      <c r="C541" s="25"/>
      <c r="D541" s="26">
        <f t="shared" si="8"/>
        <v>-100</v>
      </c>
      <c r="E541" s="24"/>
    </row>
    <row r="542" spans="1:5" s="23" customFormat="1" ht="14.25" customHeight="1">
      <c r="A542" s="24" t="s">
        <v>478</v>
      </c>
      <c r="B542" s="25"/>
      <c r="C542" s="25"/>
      <c r="D542" s="26">
        <f t="shared" si="8"/>
        <v>0</v>
      </c>
      <c r="E542" s="24"/>
    </row>
    <row r="543" spans="1:5" s="23" customFormat="1" ht="14.25" customHeight="1">
      <c r="A543" s="24" t="s">
        <v>479</v>
      </c>
      <c r="B543" s="25"/>
      <c r="C543" s="25"/>
      <c r="D543" s="26">
        <f t="shared" si="8"/>
        <v>0</v>
      </c>
      <c r="E543" s="24"/>
    </row>
    <row r="544" spans="1:5" s="23" customFormat="1" ht="14.25" customHeight="1">
      <c r="A544" s="24" t="s">
        <v>505</v>
      </c>
      <c r="B544" s="25">
        <f>B545</f>
        <v>1607</v>
      </c>
      <c r="C544" s="25">
        <f>C545</f>
        <v>1485</v>
      </c>
      <c r="D544" s="26">
        <f t="shared" si="8"/>
        <v>-7.5917859365277</v>
      </c>
      <c r="E544" s="24"/>
    </row>
    <row r="545" spans="1:5" s="23" customFormat="1" ht="14.25" customHeight="1">
      <c r="A545" s="24" t="s">
        <v>480</v>
      </c>
      <c r="B545" s="25">
        <f>SUM(B546:B550)</f>
        <v>1607</v>
      </c>
      <c r="C545" s="25">
        <f>SUM(C546:C550)</f>
        <v>1485</v>
      </c>
      <c r="D545" s="26">
        <f t="shared" si="8"/>
        <v>-7.5917859365277</v>
      </c>
      <c r="E545" s="24"/>
    </row>
    <row r="546" spans="1:5" s="23" customFormat="1" ht="14.25" customHeight="1">
      <c r="A546" s="24" t="s">
        <v>481</v>
      </c>
      <c r="B546" s="28">
        <v>542</v>
      </c>
      <c r="C546" s="25">
        <v>223</v>
      </c>
      <c r="D546" s="26">
        <f t="shared" si="8"/>
        <v>-58.85608856088561</v>
      </c>
      <c r="E546" s="24"/>
    </row>
    <row r="547" spans="1:5" s="23" customFormat="1" ht="14.25" customHeight="1">
      <c r="A547" s="24" t="s">
        <v>482</v>
      </c>
      <c r="B547" s="25"/>
      <c r="C547" s="25">
        <v>12</v>
      </c>
      <c r="D547" s="26">
        <f t="shared" si="8"/>
        <v>0</v>
      </c>
      <c r="E547" s="24"/>
    </row>
    <row r="548" spans="1:5" s="23" customFormat="1" ht="14.25" customHeight="1">
      <c r="A548" s="24" t="s">
        <v>483</v>
      </c>
      <c r="B548" s="28">
        <v>475</v>
      </c>
      <c r="C548" s="25"/>
      <c r="D548" s="26">
        <f t="shared" si="8"/>
        <v>-100</v>
      </c>
      <c r="E548" s="24"/>
    </row>
    <row r="549" spans="1:5" s="23" customFormat="1" ht="14.25" customHeight="1">
      <c r="A549" s="24" t="s">
        <v>484</v>
      </c>
      <c r="B549" s="28">
        <v>590</v>
      </c>
      <c r="C549" s="25">
        <v>1250</v>
      </c>
      <c r="D549" s="26">
        <f t="shared" si="8"/>
        <v>111.86440677966104</v>
      </c>
      <c r="E549" s="24"/>
    </row>
    <row r="550" spans="1:5" s="23" customFormat="1" ht="14.25" customHeight="1">
      <c r="A550" s="24" t="s">
        <v>485</v>
      </c>
      <c r="B550" s="25"/>
      <c r="C550" s="25"/>
      <c r="D550" s="26">
        <f t="shared" si="8"/>
        <v>0</v>
      </c>
      <c r="E550" s="24"/>
    </row>
    <row r="551" spans="1:5" s="23" customFormat="1" ht="14.25" customHeight="1">
      <c r="A551" s="24" t="s">
        <v>506</v>
      </c>
      <c r="B551" s="25">
        <f>B552+B557</f>
        <v>242</v>
      </c>
      <c r="C551" s="25">
        <f>C552+C557</f>
        <v>901</v>
      </c>
      <c r="D551" s="26">
        <f t="shared" si="8"/>
        <v>272.31404958677683</v>
      </c>
      <c r="E551" s="24"/>
    </row>
    <row r="552" spans="1:5" s="23" customFormat="1" ht="14.25" customHeight="1">
      <c r="A552" s="24" t="s">
        <v>486</v>
      </c>
      <c r="B552" s="25">
        <f>SUM(B553:B556)</f>
        <v>242</v>
      </c>
      <c r="C552" s="25">
        <f>SUM(C553:C556)</f>
        <v>475</v>
      </c>
      <c r="D552" s="26">
        <f t="shared" si="8"/>
        <v>96.28099173553719</v>
      </c>
      <c r="E552" s="24"/>
    </row>
    <row r="553" spans="1:5" s="23" customFormat="1" ht="14.25" customHeight="1">
      <c r="A553" s="24" t="s">
        <v>351</v>
      </c>
      <c r="B553" s="28">
        <v>112</v>
      </c>
      <c r="C553" s="25">
        <v>112</v>
      </c>
      <c r="D553" s="26">
        <f t="shared" si="8"/>
        <v>0</v>
      </c>
      <c r="E553" s="24"/>
    </row>
    <row r="554" spans="1:5" s="23" customFormat="1" ht="14.25" customHeight="1">
      <c r="A554" s="24" t="s">
        <v>352</v>
      </c>
      <c r="B554" s="28">
        <v>10</v>
      </c>
      <c r="C554" s="25">
        <v>5</v>
      </c>
      <c r="D554" s="26">
        <f t="shared" si="8"/>
        <v>-50</v>
      </c>
      <c r="E554" s="24"/>
    </row>
    <row r="555" spans="1:5" s="23" customFormat="1" ht="14.25" customHeight="1">
      <c r="A555" s="24" t="s">
        <v>487</v>
      </c>
      <c r="B555" s="28">
        <v>120</v>
      </c>
      <c r="C555" s="25">
        <v>320</v>
      </c>
      <c r="D555" s="26">
        <f t="shared" si="8"/>
        <v>166.66666666666663</v>
      </c>
      <c r="E555" s="24"/>
    </row>
    <row r="556" spans="1:5" s="23" customFormat="1" ht="14.25" customHeight="1">
      <c r="A556" s="24" t="s">
        <v>488</v>
      </c>
      <c r="B556" s="25"/>
      <c r="C556" s="25">
        <v>38</v>
      </c>
      <c r="D556" s="26">
        <f t="shared" si="8"/>
        <v>0</v>
      </c>
      <c r="E556" s="24"/>
    </row>
    <row r="557" spans="1:5" s="23" customFormat="1" ht="14.25" customHeight="1">
      <c r="A557" s="24" t="s">
        <v>489</v>
      </c>
      <c r="B557" s="25"/>
      <c r="C557" s="25">
        <f>SUM(C558:C558)</f>
        <v>426</v>
      </c>
      <c r="D557" s="26">
        <f t="shared" si="8"/>
        <v>0</v>
      </c>
      <c r="E557" s="24"/>
    </row>
    <row r="558" spans="1:5" s="23" customFormat="1" ht="14.25" customHeight="1">
      <c r="A558" s="24" t="s">
        <v>490</v>
      </c>
      <c r="B558" s="25"/>
      <c r="C558" s="25">
        <v>426</v>
      </c>
      <c r="D558" s="26">
        <f t="shared" si="8"/>
        <v>0</v>
      </c>
      <c r="E558" s="24"/>
    </row>
    <row r="559" spans="1:5" s="23" customFormat="1" ht="14.25" customHeight="1">
      <c r="A559" s="24" t="s">
        <v>507</v>
      </c>
      <c r="B559" s="25"/>
      <c r="C559" s="25"/>
      <c r="D559" s="26">
        <f t="shared" si="8"/>
        <v>0</v>
      </c>
      <c r="E559" s="24"/>
    </row>
    <row r="560" spans="1:5" s="23" customFormat="1" ht="14.25" customHeight="1">
      <c r="A560" s="24" t="s">
        <v>508</v>
      </c>
      <c r="B560" s="25">
        <f>SUM(B561:B562)</f>
        <v>46</v>
      </c>
      <c r="C560" s="25">
        <f>SUM(C561:C562)</f>
        <v>201</v>
      </c>
      <c r="D560" s="26">
        <f t="shared" si="8"/>
        <v>336.9565217391305</v>
      </c>
      <c r="E560" s="24"/>
    </row>
    <row r="561" spans="1:5" s="23" customFormat="1" ht="14.25" customHeight="1">
      <c r="A561" s="24" t="s">
        <v>491</v>
      </c>
      <c r="B561" s="25">
        <v>6</v>
      </c>
      <c r="C561" s="25">
        <v>1</v>
      </c>
      <c r="D561" s="26">
        <f t="shared" si="8"/>
        <v>-83.33333333333334</v>
      </c>
      <c r="E561" s="24"/>
    </row>
    <row r="562" spans="1:5" s="23" customFormat="1" ht="14.25" customHeight="1">
      <c r="A562" s="24" t="s">
        <v>492</v>
      </c>
      <c r="B562" s="25">
        <v>40</v>
      </c>
      <c r="C562" s="25">
        <v>200</v>
      </c>
      <c r="D562" s="26">
        <f t="shared" si="8"/>
        <v>400</v>
      </c>
      <c r="E562" s="24"/>
    </row>
    <row r="563" spans="1:5" s="23" customFormat="1" ht="14.25" customHeight="1">
      <c r="A563" s="24" t="s">
        <v>509</v>
      </c>
      <c r="B563" s="25">
        <f>SUM(B564:B565)</f>
        <v>1653</v>
      </c>
      <c r="C563" s="25">
        <f>SUM(C564:C565)</f>
        <v>1176</v>
      </c>
      <c r="D563" s="26">
        <f t="shared" si="8"/>
        <v>-28.85662431941924</v>
      </c>
      <c r="E563" s="24"/>
    </row>
    <row r="564" spans="1:5" s="23" customFormat="1" ht="14.25" customHeight="1">
      <c r="A564" s="24" t="s">
        <v>493</v>
      </c>
      <c r="B564" s="25"/>
      <c r="C564" s="25"/>
      <c r="D564" s="26">
        <f t="shared" si="8"/>
        <v>0</v>
      </c>
      <c r="E564" s="24"/>
    </row>
    <row r="565" spans="1:5" s="23" customFormat="1" ht="13.5" customHeight="1">
      <c r="A565" s="24" t="s">
        <v>494</v>
      </c>
      <c r="B565" s="28">
        <v>1653</v>
      </c>
      <c r="C565" s="25">
        <v>1176</v>
      </c>
      <c r="D565" s="26">
        <f t="shared" si="8"/>
        <v>-28.85662431941924</v>
      </c>
      <c r="E565" s="24"/>
    </row>
    <row r="566" spans="1:5" s="23" customFormat="1" ht="14.25" customHeight="1">
      <c r="A566" s="24"/>
      <c r="B566" s="25"/>
      <c r="C566" s="25"/>
      <c r="D566" s="26">
        <f>IF(B566=0,0,C566/B566*100-100)</f>
        <v>0</v>
      </c>
      <c r="E566" s="24"/>
    </row>
    <row r="567" spans="1:5" s="23" customFormat="1" ht="14.25" customHeight="1">
      <c r="A567" s="24"/>
      <c r="B567" s="25"/>
      <c r="C567" s="25"/>
      <c r="D567" s="26">
        <f>IF(B567=0,0,C567/B567*100-100)</f>
        <v>0</v>
      </c>
      <c r="E567" s="24"/>
    </row>
    <row r="568" spans="1:5" s="23" customFormat="1" ht="14.25" customHeight="1">
      <c r="A568" s="22" t="s">
        <v>496</v>
      </c>
      <c r="B568" s="25">
        <f>B563+B560+B559+B551+B544+B524+B513+B498+B479+B410+B397+B375+B324+B253+B222+B205+B168+B136+B129+B126+B4+B522</f>
        <v>148408</v>
      </c>
      <c r="C568" s="25">
        <f>C563+C560+C559+C551+C544+C524+C513+C498+C479+C410+C397+C375+C324+C253+C222+C205+C168+C136+C129+C126+C4+C522</f>
        <v>178164</v>
      </c>
      <c r="D568" s="26">
        <f>IF(B568=0,0,C568/B568*100-100)</f>
        <v>20.050132068352113</v>
      </c>
      <c r="E568" s="24"/>
    </row>
    <row r="569" spans="1:5" s="23" customFormat="1" ht="14.25" customHeight="1">
      <c r="A569" s="36"/>
      <c r="B569" s="37"/>
      <c r="C569" s="37"/>
      <c r="D569" s="36"/>
      <c r="E569" s="36"/>
    </row>
    <row r="570" spans="1:5" s="23" customFormat="1" ht="14.25" customHeight="1">
      <c r="A570" s="24" t="s">
        <v>510</v>
      </c>
      <c r="B570" s="25">
        <f>SUM(B571:B573)</f>
        <v>2673</v>
      </c>
      <c r="C570" s="25">
        <f>SUM(C571:C573)</f>
        <v>2985</v>
      </c>
      <c r="D570" s="26">
        <f aca="true" t="shared" si="9" ref="D570:D577">IF(B570=0,0,C570/B570*100-100)</f>
        <v>11.672278338944992</v>
      </c>
      <c r="E570" s="36"/>
    </row>
    <row r="571" spans="1:5" s="23" customFormat="1" ht="14.25" customHeight="1">
      <c r="A571" s="38" t="s">
        <v>497</v>
      </c>
      <c r="B571" s="25"/>
      <c r="C571" s="25"/>
      <c r="D571" s="26">
        <f t="shared" si="9"/>
        <v>0</v>
      </c>
      <c r="E571" s="36"/>
    </row>
    <row r="572" spans="1:5" s="23" customFormat="1" ht="14.25" customHeight="1">
      <c r="A572" s="38" t="s">
        <v>498</v>
      </c>
      <c r="B572" s="25">
        <v>75</v>
      </c>
      <c r="C572" s="25">
        <v>28</v>
      </c>
      <c r="D572" s="26">
        <f t="shared" si="9"/>
        <v>-62.666666666666664</v>
      </c>
      <c r="E572" s="36"/>
    </row>
    <row r="573" spans="1:5" s="23" customFormat="1" ht="14.25" customHeight="1">
      <c r="A573" s="38" t="s">
        <v>499</v>
      </c>
      <c r="B573" s="25">
        <v>2598</v>
      </c>
      <c r="C573" s="25">
        <v>2957</v>
      </c>
      <c r="D573" s="26">
        <f t="shared" si="9"/>
        <v>13.818321785989227</v>
      </c>
      <c r="E573" s="36"/>
    </row>
    <row r="574" spans="1:5" s="23" customFormat="1" ht="14.25" customHeight="1">
      <c r="A574" s="36" t="s">
        <v>511</v>
      </c>
      <c r="B574" s="25"/>
      <c r="C574" s="25">
        <v>387</v>
      </c>
      <c r="D574" s="26">
        <f t="shared" si="9"/>
        <v>0</v>
      </c>
      <c r="E574" s="36"/>
    </row>
    <row r="575" spans="1:5" s="23" customFormat="1" ht="14.25" customHeight="1">
      <c r="A575" s="36"/>
      <c r="B575" s="25"/>
      <c r="C575" s="25"/>
      <c r="D575" s="26">
        <f t="shared" si="9"/>
        <v>0</v>
      </c>
      <c r="E575" s="36"/>
    </row>
    <row r="576" spans="1:5" s="23" customFormat="1" ht="14.25" customHeight="1">
      <c r="A576" s="36"/>
      <c r="B576" s="25"/>
      <c r="C576" s="25"/>
      <c r="D576" s="26">
        <f t="shared" si="9"/>
        <v>0</v>
      </c>
      <c r="E576" s="36"/>
    </row>
    <row r="577" spans="1:5" s="23" customFormat="1" ht="14.25" customHeight="1">
      <c r="A577" s="39" t="s">
        <v>500</v>
      </c>
      <c r="B577" s="25">
        <f>SUM(B568,B570,B574)</f>
        <v>151081</v>
      </c>
      <c r="C577" s="25">
        <f>SUM(C568,C570,C574)</f>
        <v>181536</v>
      </c>
      <c r="D577" s="26">
        <f t="shared" si="9"/>
        <v>20.158060907725</v>
      </c>
      <c r="E577" s="36"/>
    </row>
  </sheetData>
  <mergeCells count="1">
    <mergeCell ref="A1:E1"/>
  </mergeCells>
  <printOptions horizontalCentered="1"/>
  <pageMargins left="0.5511811023622047" right="0.5511811023622047" top="0.3937007874015748" bottom="0.3937007874015748" header="0.11811023622047245" footer="0.31496062992125984"/>
  <pageSetup firstPageNumber="2" useFirstPageNumber="1" horizontalDpi="600" verticalDpi="600" orientation="landscape" paperSize="9" r:id="rId3"/>
  <headerFooter alignWithMargins="0"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showGridLines="0" showZero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3" sqref="G23"/>
    </sheetView>
  </sheetViews>
  <sheetFormatPr defaultColWidth="9.00390625" defaultRowHeight="14.25"/>
  <cols>
    <col min="1" max="1" width="23.75390625" style="41" customWidth="1"/>
    <col min="2" max="2" width="7.50390625" style="41" customWidth="1"/>
    <col min="3" max="3" width="8.25390625" style="41" customWidth="1"/>
    <col min="4" max="4" width="7.00390625" style="41" customWidth="1"/>
    <col min="5" max="5" width="6.625" style="41" customWidth="1"/>
    <col min="6" max="6" width="7.00390625" style="41" customWidth="1"/>
    <col min="7" max="7" width="28.00390625" style="41" customWidth="1"/>
    <col min="8" max="8" width="8.125" style="41" customWidth="1"/>
    <col min="9" max="9" width="8.625" style="41" customWidth="1"/>
    <col min="10" max="10" width="7.50390625" style="41" customWidth="1"/>
    <col min="11" max="11" width="8.125" style="41" hidden="1" customWidth="1"/>
    <col min="12" max="12" width="8.875" style="41" customWidth="1"/>
    <col min="13" max="13" width="7.25390625" style="41" customWidth="1"/>
    <col min="14" max="14" width="7.75390625" style="41" customWidth="1"/>
    <col min="15" max="15" width="7.125" style="41" customWidth="1"/>
    <col min="16" max="16" width="7.625" style="41" customWidth="1"/>
    <col min="17" max="16384" width="9.00390625" style="41" customWidth="1"/>
  </cols>
  <sheetData>
    <row r="1" spans="1:16" ht="22.5">
      <c r="A1" s="132" t="s">
        <v>682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5" s="42" customFormat="1" ht="18" customHeight="1">
      <c r="A2" s="42" t="s">
        <v>595</v>
      </c>
      <c r="C2" s="43"/>
      <c r="D2" s="43"/>
      <c r="E2" s="43"/>
      <c r="F2" s="43">
        <v>41646</v>
      </c>
      <c r="G2" s="44"/>
      <c r="O2" s="42" t="s">
        <v>512</v>
      </c>
    </row>
    <row r="3" spans="1:16" s="42" customFormat="1" ht="21" customHeight="1">
      <c r="A3" s="133" t="s">
        <v>2</v>
      </c>
      <c r="B3" s="135" t="s">
        <v>513</v>
      </c>
      <c r="C3" s="137" t="s">
        <v>514</v>
      </c>
      <c r="D3" s="138"/>
      <c r="E3" s="139"/>
      <c r="F3" s="135" t="s">
        <v>5</v>
      </c>
      <c r="G3" s="133" t="s">
        <v>515</v>
      </c>
      <c r="H3" s="133" t="s">
        <v>8</v>
      </c>
      <c r="I3" s="129" t="s">
        <v>516</v>
      </c>
      <c r="J3" s="131"/>
      <c r="K3" s="45" t="s">
        <v>3</v>
      </c>
      <c r="L3" s="133" t="s">
        <v>6</v>
      </c>
      <c r="M3" s="133" t="s">
        <v>4</v>
      </c>
      <c r="N3" s="129" t="s">
        <v>517</v>
      </c>
      <c r="O3" s="130"/>
      <c r="P3" s="131"/>
    </row>
    <row r="4" spans="1:16" s="42" customFormat="1" ht="27" customHeight="1">
      <c r="A4" s="134"/>
      <c r="B4" s="136"/>
      <c r="C4" s="46" t="s">
        <v>518</v>
      </c>
      <c r="D4" s="45" t="s">
        <v>519</v>
      </c>
      <c r="E4" s="45" t="s">
        <v>520</v>
      </c>
      <c r="F4" s="136"/>
      <c r="G4" s="134"/>
      <c r="H4" s="134"/>
      <c r="I4" s="45" t="s">
        <v>521</v>
      </c>
      <c r="J4" s="45" t="s">
        <v>522</v>
      </c>
      <c r="K4" s="45"/>
      <c r="L4" s="134"/>
      <c r="M4" s="134"/>
      <c r="N4" s="45" t="s">
        <v>518</v>
      </c>
      <c r="O4" s="45" t="s">
        <v>523</v>
      </c>
      <c r="P4" s="45" t="s">
        <v>524</v>
      </c>
    </row>
    <row r="5" spans="1:16" ht="18" customHeight="1">
      <c r="A5" s="47" t="s">
        <v>525</v>
      </c>
      <c r="B5" s="48">
        <v>45</v>
      </c>
      <c r="C5" s="49">
        <f>SUM(D5:E5)</f>
        <v>47</v>
      </c>
      <c r="D5" s="48">
        <v>47</v>
      </c>
      <c r="E5" s="48"/>
      <c r="F5" s="48"/>
      <c r="G5" s="50" t="s">
        <v>526</v>
      </c>
      <c r="H5" s="49">
        <v>1388</v>
      </c>
      <c r="I5" s="49">
        <v>85</v>
      </c>
      <c r="J5" s="49">
        <v>575</v>
      </c>
      <c r="K5" s="51" t="e">
        <f>IF(#REF!+J5=0,0,H5/(#REF!+J5)*100)</f>
        <v>#REF!</v>
      </c>
      <c r="L5" s="49">
        <v>577</v>
      </c>
      <c r="M5" s="52">
        <f aca="true" t="shared" si="0" ref="M5:M41">IF(L5=0,0,(H5-L5)/L5*100)</f>
        <v>140.55459272097053</v>
      </c>
      <c r="N5" s="49">
        <f>B8+D8+E8+F8-H5</f>
        <v>382</v>
      </c>
      <c r="O5" s="49">
        <f>N5-P5</f>
        <v>287</v>
      </c>
      <c r="P5" s="49">
        <f>E8+F8-I5-J5</f>
        <v>95</v>
      </c>
    </row>
    <row r="6" spans="1:16" ht="18" customHeight="1">
      <c r="A6" s="47" t="s">
        <v>527</v>
      </c>
      <c r="B6" s="48">
        <v>186</v>
      </c>
      <c r="C6" s="49">
        <f aca="true" t="shared" si="1" ref="C6:C42">SUM(D6:E6)</f>
        <v>200</v>
      </c>
      <c r="D6" s="48">
        <v>200</v>
      </c>
      <c r="E6" s="48"/>
      <c r="F6" s="48"/>
      <c r="G6" s="50" t="s">
        <v>528</v>
      </c>
      <c r="H6" s="49">
        <v>26</v>
      </c>
      <c r="I6" s="49">
        <v>2</v>
      </c>
      <c r="J6" s="49">
        <v>0</v>
      </c>
      <c r="K6" s="51" t="e">
        <f>IF(#REF!+J6=0,0,H6/(#REF!+J6)*100)</f>
        <v>#REF!</v>
      </c>
      <c r="L6" s="49">
        <v>0</v>
      </c>
      <c r="M6" s="52">
        <f t="shared" si="0"/>
        <v>0</v>
      </c>
      <c r="N6" s="49">
        <f>B7+D7+E7+F7-H6</f>
        <v>40</v>
      </c>
      <c r="O6" s="49">
        <f>N6-P6</f>
        <v>32</v>
      </c>
      <c r="P6" s="49">
        <f>E7+F7-I6-J6</f>
        <v>8</v>
      </c>
    </row>
    <row r="7" spans="1:16" ht="18" customHeight="1">
      <c r="A7" s="50" t="s">
        <v>529</v>
      </c>
      <c r="B7" s="48">
        <v>6</v>
      </c>
      <c r="C7" s="49">
        <f t="shared" si="1"/>
        <v>52</v>
      </c>
      <c r="D7" s="48">
        <v>50</v>
      </c>
      <c r="E7" s="48">
        <v>2</v>
      </c>
      <c r="F7" s="48">
        <v>8</v>
      </c>
      <c r="G7" s="50" t="s">
        <v>530</v>
      </c>
      <c r="H7" s="49">
        <f>SUM(H8:H10)</f>
        <v>433</v>
      </c>
      <c r="I7" s="49">
        <f>SUM(I8:I10)</f>
        <v>350</v>
      </c>
      <c r="J7" s="49">
        <f>SUM(J8:J10)</f>
        <v>26</v>
      </c>
      <c r="K7" s="49" t="e">
        <f aca="true" t="shared" si="2" ref="K7:P7">SUM(K8:K10)</f>
        <v>#REF!</v>
      </c>
      <c r="L7" s="49">
        <f t="shared" si="2"/>
        <v>169</v>
      </c>
      <c r="M7" s="49">
        <f t="shared" si="2"/>
        <v>76.23762376237624</v>
      </c>
      <c r="N7" s="49">
        <f t="shared" si="2"/>
        <v>1266</v>
      </c>
      <c r="O7" s="49">
        <f t="shared" si="2"/>
        <v>55</v>
      </c>
      <c r="P7" s="49">
        <f t="shared" si="2"/>
        <v>1211</v>
      </c>
    </row>
    <row r="8" spans="1:16" ht="18" customHeight="1">
      <c r="A8" s="50" t="s">
        <v>531</v>
      </c>
      <c r="B8" s="48">
        <v>729</v>
      </c>
      <c r="C8" s="49">
        <f t="shared" si="1"/>
        <v>388</v>
      </c>
      <c r="D8" s="48">
        <v>286</v>
      </c>
      <c r="E8" s="48">
        <v>102</v>
      </c>
      <c r="F8" s="48">
        <v>653</v>
      </c>
      <c r="G8" s="50" t="s">
        <v>532</v>
      </c>
      <c r="H8" s="49">
        <v>77</v>
      </c>
      <c r="I8" s="49">
        <v>71</v>
      </c>
      <c r="J8" s="49">
        <v>7</v>
      </c>
      <c r="K8" s="51" t="e">
        <f>IF(#REF!+J8=0,0,H8/(#REF!+J8)*100)</f>
        <v>#REF!</v>
      </c>
      <c r="L8" s="49">
        <v>101</v>
      </c>
      <c r="M8" s="52">
        <f t="shared" si="0"/>
        <v>-23.762376237623762</v>
      </c>
      <c r="N8" s="49">
        <f>B25+C25+F25-H8</f>
        <v>944</v>
      </c>
      <c r="O8" s="49">
        <f>N8-P8</f>
        <v>1</v>
      </c>
      <c r="P8" s="49">
        <f>E25+F25-I8-J8</f>
        <v>943</v>
      </c>
    </row>
    <row r="9" spans="1:16" ht="18" customHeight="1">
      <c r="A9" s="50" t="s">
        <v>533</v>
      </c>
      <c r="B9" s="48"/>
      <c r="C9" s="49">
        <f t="shared" si="1"/>
        <v>6144</v>
      </c>
      <c r="D9" s="48"/>
      <c r="E9" s="48">
        <v>6144</v>
      </c>
      <c r="F9" s="48">
        <v>6419</v>
      </c>
      <c r="G9" s="50" t="s">
        <v>534</v>
      </c>
      <c r="H9" s="49">
        <v>220</v>
      </c>
      <c r="I9" s="49">
        <v>220</v>
      </c>
      <c r="J9" s="49"/>
      <c r="K9" s="51" t="e">
        <f>IF(#REF!+J9=0,0,H9/(#REF!+J9)*100)</f>
        <v>#REF!</v>
      </c>
      <c r="L9" s="49">
        <v>0</v>
      </c>
      <c r="M9" s="52">
        <f t="shared" si="0"/>
        <v>0</v>
      </c>
      <c r="N9" s="49">
        <f>B29+C29+F29-H9</f>
        <v>192</v>
      </c>
      <c r="O9" s="49">
        <f>N9-P9</f>
        <v>0</v>
      </c>
      <c r="P9" s="49">
        <f>E29+F29-I9-J9</f>
        <v>192</v>
      </c>
    </row>
    <row r="10" spans="1:16" ht="18" customHeight="1">
      <c r="A10" s="50" t="s">
        <v>535</v>
      </c>
      <c r="B10" s="48">
        <v>533</v>
      </c>
      <c r="C10" s="49">
        <f t="shared" si="1"/>
        <v>37</v>
      </c>
      <c r="D10" s="48">
        <v>37</v>
      </c>
      <c r="E10" s="48"/>
      <c r="F10" s="48"/>
      <c r="G10" s="50" t="s">
        <v>536</v>
      </c>
      <c r="H10" s="49">
        <v>136</v>
      </c>
      <c r="I10" s="49">
        <v>59</v>
      </c>
      <c r="J10" s="49">
        <v>19</v>
      </c>
      <c r="K10" s="51" t="e">
        <f>IF(#REF!+J10=0,0,H10/(#REF!+J10)*100)</f>
        <v>#REF!</v>
      </c>
      <c r="L10" s="49">
        <v>68</v>
      </c>
      <c r="M10" s="52">
        <f t="shared" si="0"/>
        <v>100</v>
      </c>
      <c r="N10" s="49">
        <f>B13+C13+F13-H10</f>
        <v>130</v>
      </c>
      <c r="O10" s="49">
        <f>N10-P10</f>
        <v>54</v>
      </c>
      <c r="P10" s="49">
        <f>E13+F13-I10-J10</f>
        <v>76</v>
      </c>
    </row>
    <row r="11" spans="1:16" ht="18" customHeight="1">
      <c r="A11" s="50" t="s">
        <v>537</v>
      </c>
      <c r="B11" s="48"/>
      <c r="C11" s="49">
        <f t="shared" si="1"/>
        <v>604</v>
      </c>
      <c r="D11" s="48">
        <v>11</v>
      </c>
      <c r="E11" s="48">
        <v>593</v>
      </c>
      <c r="F11" s="48">
        <v>493</v>
      </c>
      <c r="G11" s="50"/>
      <c r="H11" s="49">
        <v>0</v>
      </c>
      <c r="I11" s="49"/>
      <c r="J11" s="49">
        <v>0</v>
      </c>
      <c r="K11" s="51" t="e">
        <f>IF(#REF!+J11=0,0,H11/(#REF!+J11)*100)</f>
        <v>#REF!</v>
      </c>
      <c r="L11" s="49"/>
      <c r="M11" s="52">
        <f t="shared" si="0"/>
        <v>0</v>
      </c>
      <c r="N11" s="49"/>
      <c r="O11" s="49"/>
      <c r="P11" s="49"/>
    </row>
    <row r="12" spans="1:16" ht="18" customHeight="1">
      <c r="A12" s="50" t="s">
        <v>538</v>
      </c>
      <c r="B12" s="48"/>
      <c r="C12" s="49">
        <f t="shared" si="1"/>
        <v>0</v>
      </c>
      <c r="D12" s="48"/>
      <c r="E12" s="48"/>
      <c r="F12" s="48">
        <v>0</v>
      </c>
      <c r="G12" s="50" t="s">
        <v>539</v>
      </c>
      <c r="H12" s="49">
        <f aca="true" t="shared" si="3" ref="H12:P12">SUM(H13:H14,H26:H29,H31)</f>
        <v>42936</v>
      </c>
      <c r="I12" s="49">
        <f t="shared" si="3"/>
        <v>6074</v>
      </c>
      <c r="J12" s="49">
        <f t="shared" si="3"/>
        <v>512</v>
      </c>
      <c r="K12" s="49" t="e">
        <f t="shared" si="3"/>
        <v>#REF!</v>
      </c>
      <c r="L12" s="49">
        <f t="shared" si="3"/>
        <v>28825</v>
      </c>
      <c r="M12" s="49">
        <f t="shared" si="3"/>
        <v>2150.629486393358</v>
      </c>
      <c r="N12" s="49">
        <f t="shared" si="3"/>
        <v>10796</v>
      </c>
      <c r="O12" s="49">
        <f t="shared" si="3"/>
        <v>3712</v>
      </c>
      <c r="P12" s="49">
        <f t="shared" si="3"/>
        <v>7084</v>
      </c>
    </row>
    <row r="13" spans="1:16" ht="18" customHeight="1">
      <c r="A13" s="50" t="s">
        <v>540</v>
      </c>
      <c r="B13" s="48">
        <v>66</v>
      </c>
      <c r="C13" s="49">
        <f t="shared" si="1"/>
        <v>110</v>
      </c>
      <c r="D13" s="48">
        <v>46</v>
      </c>
      <c r="E13" s="48">
        <v>64</v>
      </c>
      <c r="F13" s="48">
        <v>90</v>
      </c>
      <c r="G13" s="50" t="s">
        <v>541</v>
      </c>
      <c r="H13" s="49">
        <v>461</v>
      </c>
      <c r="I13" s="49">
        <v>86</v>
      </c>
      <c r="J13" s="49">
        <v>375</v>
      </c>
      <c r="K13" s="51" t="e">
        <f>IF(#REF!+J13=0,0,H13/(#REF!+J13)*100)</f>
        <v>#REF!</v>
      </c>
      <c r="L13" s="49">
        <v>110</v>
      </c>
      <c r="M13" s="52">
        <f t="shared" si="0"/>
        <v>319.09090909090907</v>
      </c>
      <c r="N13" s="49">
        <f>B14+C14+F14-H13</f>
        <v>0</v>
      </c>
      <c r="O13" s="49">
        <f>N13-P13</f>
        <v>0</v>
      </c>
      <c r="P13" s="49">
        <f>E14+F14-I13-J13</f>
        <v>0</v>
      </c>
    </row>
    <row r="14" spans="1:16" ht="18" customHeight="1">
      <c r="A14" s="50" t="s">
        <v>542</v>
      </c>
      <c r="B14" s="48"/>
      <c r="C14" s="49">
        <f t="shared" si="1"/>
        <v>86</v>
      </c>
      <c r="D14" s="48"/>
      <c r="E14" s="48">
        <v>86</v>
      </c>
      <c r="F14" s="48">
        <v>375</v>
      </c>
      <c r="G14" s="50" t="s">
        <v>543</v>
      </c>
      <c r="H14" s="49">
        <f>SUM(H15:H25)</f>
        <v>33953</v>
      </c>
      <c r="I14" s="49">
        <f>SUM(I15:I25)</f>
        <v>12</v>
      </c>
      <c r="J14" s="49">
        <f>SUM(J15:J25)</f>
        <v>0</v>
      </c>
      <c r="K14" s="51" t="e">
        <f>IF(#REF!+J14=0,0,H14/(#REF!+J14)*100)</f>
        <v>#REF!</v>
      </c>
      <c r="L14" s="49">
        <f>SUM(L15:L25)</f>
        <v>27083</v>
      </c>
      <c r="M14" s="52">
        <f t="shared" si="0"/>
        <v>25.366466048812907</v>
      </c>
      <c r="N14" s="49">
        <f>B19+C19+F19-H14</f>
        <v>1402</v>
      </c>
      <c r="O14" s="49">
        <f>N14-P14</f>
        <v>1398</v>
      </c>
      <c r="P14" s="49">
        <f>E19+F19-I14-J14</f>
        <v>4</v>
      </c>
    </row>
    <row r="15" spans="1:16" ht="18" customHeight="1">
      <c r="A15" s="53" t="s">
        <v>544</v>
      </c>
      <c r="B15" s="48"/>
      <c r="C15" s="49">
        <f t="shared" si="1"/>
        <v>0</v>
      </c>
      <c r="D15" s="48"/>
      <c r="E15" s="48"/>
      <c r="F15" s="48"/>
      <c r="G15" s="53" t="s">
        <v>545</v>
      </c>
      <c r="H15" s="49">
        <v>8514</v>
      </c>
      <c r="I15" s="49"/>
      <c r="J15" s="49">
        <v>0</v>
      </c>
      <c r="K15" s="51" t="e">
        <f>IF(#REF!+J15=0,0,H15/(#REF!+J15)*100)</f>
        <v>#REF!</v>
      </c>
      <c r="L15" s="49">
        <v>4888</v>
      </c>
      <c r="M15" s="52">
        <f t="shared" si="0"/>
        <v>74.18166939443536</v>
      </c>
      <c r="N15" s="49"/>
      <c r="O15" s="49"/>
      <c r="P15" s="49"/>
    </row>
    <row r="16" spans="1:16" ht="18" customHeight="1">
      <c r="A16" s="50" t="s">
        <v>546</v>
      </c>
      <c r="B16" s="48">
        <v>491</v>
      </c>
      <c r="C16" s="49">
        <f t="shared" si="1"/>
        <v>-55</v>
      </c>
      <c r="D16" s="48">
        <v>-55</v>
      </c>
      <c r="E16" s="48"/>
      <c r="F16" s="48"/>
      <c r="G16" s="53" t="s">
        <v>547</v>
      </c>
      <c r="H16" s="49">
        <v>18524</v>
      </c>
      <c r="I16" s="49"/>
      <c r="J16" s="49">
        <v>0</v>
      </c>
      <c r="K16" s="51" t="e">
        <f>IF(#REF!+J16=0,0,H16/(#REF!+J16)*100)</f>
        <v>#REF!</v>
      </c>
      <c r="L16" s="49">
        <v>2192</v>
      </c>
      <c r="M16" s="52">
        <f t="shared" si="0"/>
        <v>745.07299270073</v>
      </c>
      <c r="N16" s="49"/>
      <c r="O16" s="49"/>
      <c r="P16" s="49"/>
    </row>
    <row r="17" spans="1:16" ht="18" customHeight="1">
      <c r="A17" s="50" t="s">
        <v>548</v>
      </c>
      <c r="B17" s="48">
        <v>1089</v>
      </c>
      <c r="C17" s="49">
        <f t="shared" si="1"/>
        <v>1057</v>
      </c>
      <c r="D17" s="48">
        <v>1057</v>
      </c>
      <c r="E17" s="48"/>
      <c r="F17" s="48"/>
      <c r="G17" s="53" t="s">
        <v>549</v>
      </c>
      <c r="H17" s="49">
        <v>3429</v>
      </c>
      <c r="I17" s="49"/>
      <c r="J17" s="49">
        <v>0</v>
      </c>
      <c r="K17" s="51" t="e">
        <f>IF(#REF!+J17=0,0,H17/(#REF!+J17)*100)</f>
        <v>#REF!</v>
      </c>
      <c r="L17" s="49">
        <v>14290</v>
      </c>
      <c r="M17" s="52">
        <f t="shared" si="0"/>
        <v>-76.00419874037789</v>
      </c>
      <c r="N17" s="49"/>
      <c r="O17" s="49"/>
      <c r="P17" s="49"/>
    </row>
    <row r="18" spans="1:16" ht="18" customHeight="1">
      <c r="A18" s="50" t="s">
        <v>550</v>
      </c>
      <c r="B18" s="48">
        <v>556</v>
      </c>
      <c r="C18" s="49">
        <f t="shared" si="1"/>
        <v>1377</v>
      </c>
      <c r="D18" s="48">
        <v>951</v>
      </c>
      <c r="E18" s="48">
        <v>426</v>
      </c>
      <c r="F18" s="48">
        <v>204</v>
      </c>
      <c r="G18" s="53" t="s">
        <v>551</v>
      </c>
      <c r="H18" s="49">
        <v>7</v>
      </c>
      <c r="I18" s="49">
        <v>7</v>
      </c>
      <c r="J18" s="49"/>
      <c r="K18" s="51"/>
      <c r="L18" s="49"/>
      <c r="M18" s="52"/>
      <c r="N18" s="49"/>
      <c r="O18" s="49"/>
      <c r="P18" s="49"/>
    </row>
    <row r="19" spans="1:16" ht="18" customHeight="1">
      <c r="A19" s="50" t="s">
        <v>552</v>
      </c>
      <c r="B19" s="48">
        <f>SUM(B20:B24)</f>
        <v>31251</v>
      </c>
      <c r="C19" s="49">
        <f t="shared" si="1"/>
        <v>4104</v>
      </c>
      <c r="D19" s="48">
        <v>4088</v>
      </c>
      <c r="E19" s="48">
        <v>16</v>
      </c>
      <c r="F19" s="48">
        <f>SUM(F20:F24)</f>
        <v>0</v>
      </c>
      <c r="G19" s="53" t="s">
        <v>553</v>
      </c>
      <c r="H19" s="49">
        <v>710</v>
      </c>
      <c r="I19" s="49"/>
      <c r="J19" s="49">
        <v>0</v>
      </c>
      <c r="K19" s="51" t="e">
        <f>IF(#REF!+J19=0,0,H19/(#REF!+J19)*100)</f>
        <v>#REF!</v>
      </c>
      <c r="L19" s="49">
        <v>255</v>
      </c>
      <c r="M19" s="52">
        <f t="shared" si="0"/>
        <v>178.4313725490196</v>
      </c>
      <c r="N19" s="49"/>
      <c r="O19" s="49"/>
      <c r="P19" s="49"/>
    </row>
    <row r="20" spans="1:16" ht="18" customHeight="1">
      <c r="A20" s="50" t="s">
        <v>554</v>
      </c>
      <c r="B20" s="48">
        <v>31494</v>
      </c>
      <c r="C20" s="49">
        <f t="shared" si="1"/>
        <v>0</v>
      </c>
      <c r="D20" s="48">
        <v>0</v>
      </c>
      <c r="E20" s="48"/>
      <c r="F20" s="48"/>
      <c r="G20" s="53" t="s">
        <v>555</v>
      </c>
      <c r="H20" s="49">
        <v>1123</v>
      </c>
      <c r="I20" s="49"/>
      <c r="J20" s="49"/>
      <c r="K20" s="51" t="e">
        <f>IF(#REF!+J20=0,0,H20/(#REF!+J20)*100)</f>
        <v>#REF!</v>
      </c>
      <c r="L20" s="49">
        <v>400</v>
      </c>
      <c r="M20" s="52">
        <f t="shared" si="0"/>
        <v>180.75</v>
      </c>
      <c r="N20" s="49"/>
      <c r="O20" s="49"/>
      <c r="P20" s="49"/>
    </row>
    <row r="21" spans="1:16" ht="18" customHeight="1">
      <c r="A21" s="50" t="s">
        <v>556</v>
      </c>
      <c r="B21" s="48">
        <v>0</v>
      </c>
      <c r="C21" s="49">
        <f t="shared" si="1"/>
        <v>0</v>
      </c>
      <c r="D21" s="48"/>
      <c r="E21" s="48"/>
      <c r="F21" s="48"/>
      <c r="G21" s="53" t="s">
        <v>557</v>
      </c>
      <c r="H21" s="49">
        <v>100</v>
      </c>
      <c r="I21" s="49"/>
      <c r="J21" s="49"/>
      <c r="K21" s="51" t="e">
        <f>IF(#REF!+J21=0,0,H21/(#REF!+J21)*100)</f>
        <v>#REF!</v>
      </c>
      <c r="L21" s="49">
        <v>1190</v>
      </c>
      <c r="M21" s="52">
        <f t="shared" si="0"/>
        <v>-91.59663865546219</v>
      </c>
      <c r="N21" s="49"/>
      <c r="O21" s="49"/>
      <c r="P21" s="49"/>
    </row>
    <row r="22" spans="1:16" ht="18" customHeight="1">
      <c r="A22" s="50" t="s">
        <v>558</v>
      </c>
      <c r="B22" s="48">
        <v>0</v>
      </c>
      <c r="C22" s="49">
        <f t="shared" si="1"/>
        <v>1263</v>
      </c>
      <c r="D22" s="48">
        <v>1263</v>
      </c>
      <c r="E22" s="48"/>
      <c r="F22" s="48"/>
      <c r="G22" s="53" t="s">
        <v>559</v>
      </c>
      <c r="H22" s="49">
        <v>1100</v>
      </c>
      <c r="I22" s="49"/>
      <c r="J22" s="49"/>
      <c r="K22" s="51"/>
      <c r="L22" s="49"/>
      <c r="M22" s="52"/>
      <c r="N22" s="49">
        <f>B22+C22+F22-H22</f>
        <v>163</v>
      </c>
      <c r="O22" s="49">
        <f>N22-P22</f>
        <v>163</v>
      </c>
      <c r="P22" s="49">
        <f>E22+F22-I22-J22</f>
        <v>0</v>
      </c>
    </row>
    <row r="23" spans="1:16" ht="18" customHeight="1">
      <c r="A23" s="50" t="s">
        <v>560</v>
      </c>
      <c r="B23" s="48">
        <v>0</v>
      </c>
      <c r="C23" s="49">
        <f t="shared" si="1"/>
        <v>998</v>
      </c>
      <c r="D23" s="48">
        <v>993</v>
      </c>
      <c r="E23" s="48">
        <v>5</v>
      </c>
      <c r="F23" s="48"/>
      <c r="G23" s="53" t="s">
        <v>561</v>
      </c>
      <c r="H23" s="49">
        <v>319</v>
      </c>
      <c r="I23" s="49"/>
      <c r="J23" s="49"/>
      <c r="K23" s="51" t="e">
        <f>IF(#REF!+J23=0,0,H23/(#REF!+J23)*100)</f>
        <v>#REF!</v>
      </c>
      <c r="L23" s="49">
        <v>0</v>
      </c>
      <c r="M23" s="52">
        <f t="shared" si="0"/>
        <v>0</v>
      </c>
      <c r="N23" s="49"/>
      <c r="O23" s="49"/>
      <c r="P23" s="49"/>
    </row>
    <row r="24" spans="1:16" ht="18" customHeight="1">
      <c r="A24" s="50" t="s">
        <v>562</v>
      </c>
      <c r="B24" s="48">
        <v>-243</v>
      </c>
      <c r="C24" s="49">
        <f t="shared" si="1"/>
        <v>0</v>
      </c>
      <c r="D24" s="48"/>
      <c r="E24" s="48"/>
      <c r="F24" s="48"/>
      <c r="G24" s="53" t="s">
        <v>563</v>
      </c>
      <c r="H24" s="49">
        <v>127</v>
      </c>
      <c r="I24" s="49">
        <v>5</v>
      </c>
      <c r="J24" s="49"/>
      <c r="K24" s="51"/>
      <c r="L24" s="49"/>
      <c r="M24" s="52"/>
      <c r="N24" s="49">
        <f>B23+C23+F23-H24</f>
        <v>871</v>
      </c>
      <c r="O24" s="49">
        <f>N24-P24</f>
        <v>871</v>
      </c>
      <c r="P24" s="49">
        <f>E23+F23-I24-J24</f>
        <v>0</v>
      </c>
    </row>
    <row r="25" spans="1:16" ht="24" customHeight="1">
      <c r="A25" s="54" t="s">
        <v>564</v>
      </c>
      <c r="B25" s="48"/>
      <c r="C25" s="49">
        <f t="shared" si="1"/>
        <v>341</v>
      </c>
      <c r="D25" s="48">
        <v>0</v>
      </c>
      <c r="E25" s="48">
        <v>341</v>
      </c>
      <c r="F25" s="48">
        <v>680</v>
      </c>
      <c r="G25" s="53" t="s">
        <v>565</v>
      </c>
      <c r="H25" s="49">
        <v>0</v>
      </c>
      <c r="I25" s="49"/>
      <c r="J25" s="49">
        <v>0</v>
      </c>
      <c r="K25" s="51" t="e">
        <f>IF(#REF!+J25=0,0,H25/(#REF!+J25)*100)</f>
        <v>#REF!</v>
      </c>
      <c r="L25" s="49">
        <v>3868</v>
      </c>
      <c r="M25" s="52">
        <f t="shared" si="0"/>
        <v>-100</v>
      </c>
      <c r="N25" s="49"/>
      <c r="O25" s="49"/>
      <c r="P25" s="49"/>
    </row>
    <row r="26" spans="1:16" ht="18" customHeight="1">
      <c r="A26" s="54" t="s">
        <v>566</v>
      </c>
      <c r="B26" s="48"/>
      <c r="C26" s="49">
        <f t="shared" si="1"/>
        <v>10</v>
      </c>
      <c r="D26" s="48"/>
      <c r="E26" s="48">
        <v>10</v>
      </c>
      <c r="F26" s="48">
        <v>0</v>
      </c>
      <c r="G26" s="50" t="s">
        <v>567</v>
      </c>
      <c r="H26" s="49">
        <v>489</v>
      </c>
      <c r="I26" s="49"/>
      <c r="J26" s="49">
        <v>0</v>
      </c>
      <c r="K26" s="51" t="e">
        <f>IF(#REF!+J26=0,0,H26/(#REF!+J26)*100)</f>
        <v>#REF!</v>
      </c>
      <c r="L26" s="49">
        <v>77</v>
      </c>
      <c r="M26" s="52">
        <f t="shared" si="0"/>
        <v>535.0649350649351</v>
      </c>
      <c r="N26" s="49">
        <f>B16+C16+F16-H26</f>
        <v>-53</v>
      </c>
      <c r="O26" s="49">
        <f>N26-P26</f>
        <v>-53</v>
      </c>
      <c r="P26" s="49">
        <f>E16+F16-I26-J26</f>
        <v>0</v>
      </c>
    </row>
    <row r="27" spans="1:16" ht="18" customHeight="1">
      <c r="A27" s="50" t="s">
        <v>568</v>
      </c>
      <c r="B27" s="48"/>
      <c r="C27" s="49">
        <f t="shared" si="1"/>
        <v>307</v>
      </c>
      <c r="D27" s="48"/>
      <c r="E27" s="48">
        <v>307</v>
      </c>
      <c r="F27" s="48">
        <v>868</v>
      </c>
      <c r="G27" s="50" t="s">
        <v>569</v>
      </c>
      <c r="H27" s="49">
        <v>1507</v>
      </c>
      <c r="I27" s="49"/>
      <c r="J27" s="49">
        <v>0</v>
      </c>
      <c r="K27" s="51" t="e">
        <f>IF(#REF!+J27=0,0,H27/(#REF!+J27)*100)</f>
        <v>#REF!</v>
      </c>
      <c r="L27" s="49">
        <v>332</v>
      </c>
      <c r="M27" s="52">
        <f t="shared" si="0"/>
        <v>353.9156626506024</v>
      </c>
      <c r="N27" s="49">
        <f>B17+C17+F17-H27</f>
        <v>639</v>
      </c>
      <c r="O27" s="49">
        <f>N27-P27</f>
        <v>639</v>
      </c>
      <c r="P27" s="49">
        <f>E17+F17-I27-J27</f>
        <v>0</v>
      </c>
    </row>
    <row r="28" spans="1:16" ht="18" customHeight="1">
      <c r="A28" s="50" t="s">
        <v>570</v>
      </c>
      <c r="B28" s="48">
        <v>628</v>
      </c>
      <c r="C28" s="49">
        <f t="shared" si="1"/>
        <v>6</v>
      </c>
      <c r="D28" s="48">
        <v>6</v>
      </c>
      <c r="E28" s="48"/>
      <c r="F28" s="48"/>
      <c r="G28" s="50" t="s">
        <v>571</v>
      </c>
      <c r="H28" s="49">
        <v>309</v>
      </c>
      <c r="I28" s="49">
        <v>274</v>
      </c>
      <c r="J28" s="49">
        <v>34</v>
      </c>
      <c r="K28" s="51" t="e">
        <f>IF(#REF!+J28=0,0,H28/(#REF!+J28)*100)</f>
        <v>#REF!</v>
      </c>
      <c r="L28" s="49">
        <v>207</v>
      </c>
      <c r="M28" s="52">
        <f t="shared" si="0"/>
        <v>49.275362318840585</v>
      </c>
      <c r="N28" s="49">
        <f>B18+C18+F18-H28</f>
        <v>1828</v>
      </c>
      <c r="O28" s="49">
        <f>N28-P28</f>
        <v>1506</v>
      </c>
      <c r="P28" s="49">
        <f>E18+F18-I28-J28</f>
        <v>322</v>
      </c>
    </row>
    <row r="29" spans="1:16" ht="24.75" customHeight="1">
      <c r="A29" s="54" t="s">
        <v>572</v>
      </c>
      <c r="B29" s="48">
        <v>0</v>
      </c>
      <c r="C29" s="49">
        <f t="shared" si="1"/>
        <v>412</v>
      </c>
      <c r="D29" s="48"/>
      <c r="E29" s="48">
        <v>412</v>
      </c>
      <c r="F29" s="48">
        <v>0</v>
      </c>
      <c r="G29" s="50" t="s">
        <v>573</v>
      </c>
      <c r="H29" s="49">
        <v>5805</v>
      </c>
      <c r="I29" s="49">
        <v>5702</v>
      </c>
      <c r="J29" s="49">
        <v>103</v>
      </c>
      <c r="K29" s="51" t="e">
        <f>IF(#REF!+J29=0,0,H29/(#REF!+J29)*100)</f>
        <v>#REF!</v>
      </c>
      <c r="L29" s="49">
        <f>SUM(L30)</f>
        <v>599</v>
      </c>
      <c r="M29" s="52">
        <f t="shared" si="0"/>
        <v>869.1151919866444</v>
      </c>
      <c r="N29" s="49">
        <f>B9+C9+F9-H29</f>
        <v>6758</v>
      </c>
      <c r="O29" s="49">
        <f>N29-P29</f>
        <v>0</v>
      </c>
      <c r="P29" s="49">
        <f>E9+F9-I29-J29</f>
        <v>6758</v>
      </c>
    </row>
    <row r="30" spans="1:16" ht="18.75" customHeight="1">
      <c r="A30" s="50" t="s">
        <v>574</v>
      </c>
      <c r="B30" s="48">
        <v>0</v>
      </c>
      <c r="C30" s="49">
        <f t="shared" si="1"/>
        <v>11</v>
      </c>
      <c r="D30" s="48">
        <v>1</v>
      </c>
      <c r="E30" s="48">
        <v>10</v>
      </c>
      <c r="F30" s="48">
        <v>0</v>
      </c>
      <c r="G30" s="53" t="s">
        <v>575</v>
      </c>
      <c r="H30" s="49">
        <v>294</v>
      </c>
      <c r="I30" s="49">
        <v>191</v>
      </c>
      <c r="J30" s="49">
        <v>103</v>
      </c>
      <c r="K30" s="51" t="e">
        <f>IF(#REF!+J30=0,0,H30/(#REF!+J30)*100)</f>
        <v>#REF!</v>
      </c>
      <c r="L30" s="49">
        <v>599</v>
      </c>
      <c r="M30" s="52">
        <f t="shared" si="0"/>
        <v>-50.918196994991646</v>
      </c>
      <c r="N30" s="49"/>
      <c r="O30" s="49"/>
      <c r="P30" s="49"/>
    </row>
    <row r="31" spans="1:16" ht="18.75" customHeight="1">
      <c r="A31" s="50"/>
      <c r="B31" s="48"/>
      <c r="C31" s="49">
        <f t="shared" si="1"/>
        <v>0</v>
      </c>
      <c r="D31" s="48"/>
      <c r="E31" s="48"/>
      <c r="F31" s="48"/>
      <c r="G31" s="50" t="s">
        <v>576</v>
      </c>
      <c r="H31" s="49">
        <v>412</v>
      </c>
      <c r="I31" s="49"/>
      <c r="J31" s="49">
        <v>0</v>
      </c>
      <c r="K31" s="51" t="e">
        <f>IF(#REF!+J31=0,0,H31/(#REF!+J31)*100)</f>
        <v>#REF!</v>
      </c>
      <c r="L31" s="49">
        <v>417</v>
      </c>
      <c r="M31" s="52">
        <f t="shared" si="0"/>
        <v>-1.1990407673860912</v>
      </c>
      <c r="N31" s="49">
        <f>B28+C28+F28-H31</f>
        <v>222</v>
      </c>
      <c r="O31" s="49">
        <f>N31-P31</f>
        <v>222</v>
      </c>
      <c r="P31" s="49">
        <f>E28+F28-I31-J31</f>
        <v>0</v>
      </c>
    </row>
    <row r="32" spans="1:16" ht="18.75" customHeight="1">
      <c r="A32" s="55" t="s">
        <v>577</v>
      </c>
      <c r="B32" s="48">
        <f>SUM(B5:B14,B16:B19,B25:B30)</f>
        <v>35580</v>
      </c>
      <c r="C32" s="49">
        <f t="shared" si="1"/>
        <v>15238</v>
      </c>
      <c r="D32" s="48">
        <f>SUM(D5:D14,D16:D19,D25:D30)</f>
        <v>6725</v>
      </c>
      <c r="E32" s="48">
        <f>SUM(E5:E14,E16:E19,E25:E30)</f>
        <v>8513</v>
      </c>
      <c r="F32" s="48">
        <f>SUM(F5:F14,F16:F19,F25:F30)</f>
        <v>9790</v>
      </c>
      <c r="G32" s="50" t="s">
        <v>578</v>
      </c>
      <c r="H32" s="49">
        <f aca="true" t="shared" si="4" ref="H32:P32">SUM(H33:H36)</f>
        <v>1001</v>
      </c>
      <c r="I32" s="49">
        <f t="shared" si="4"/>
        <v>494</v>
      </c>
      <c r="J32" s="49">
        <f t="shared" si="4"/>
        <v>0</v>
      </c>
      <c r="K32" s="49" t="e">
        <f t="shared" si="4"/>
        <v>#REF!</v>
      </c>
      <c r="L32" s="49">
        <f t="shared" si="4"/>
        <v>1354</v>
      </c>
      <c r="M32" s="49">
        <f t="shared" si="4"/>
        <v>-33.06467437160293</v>
      </c>
      <c r="N32" s="49">
        <f t="shared" si="4"/>
        <v>676</v>
      </c>
      <c r="O32" s="49">
        <f t="shared" si="4"/>
        <v>74</v>
      </c>
      <c r="P32" s="49">
        <f t="shared" si="4"/>
        <v>602</v>
      </c>
    </row>
    <row r="33" spans="1:16" ht="18.75" customHeight="1">
      <c r="A33" s="55"/>
      <c r="B33" s="49"/>
      <c r="C33" s="49">
        <f t="shared" si="1"/>
        <v>0</v>
      </c>
      <c r="D33" s="48"/>
      <c r="E33" s="48"/>
      <c r="F33" s="48"/>
      <c r="G33" s="53" t="s">
        <v>579</v>
      </c>
      <c r="H33" s="49">
        <v>507</v>
      </c>
      <c r="I33" s="49"/>
      <c r="J33" s="49">
        <v>0</v>
      </c>
      <c r="K33" s="51" t="e">
        <f>IF(#REF!+J33=0,0,H33/(#REF!+J33)*100)</f>
        <v>#REF!</v>
      </c>
      <c r="L33" s="49">
        <v>452</v>
      </c>
      <c r="M33" s="52">
        <f t="shared" si="0"/>
        <v>12.168141592920353</v>
      </c>
      <c r="N33" s="49">
        <f>B10+C10+F10-H33</f>
        <v>63</v>
      </c>
      <c r="O33" s="49">
        <f aca="true" t="shared" si="5" ref="O33:O39">N33-P33</f>
        <v>63</v>
      </c>
      <c r="P33" s="49">
        <f>E10+F10-I33-J33</f>
        <v>0</v>
      </c>
    </row>
    <row r="34" spans="1:16" ht="18.75" customHeight="1">
      <c r="A34" s="50" t="s">
        <v>580</v>
      </c>
      <c r="B34" s="48">
        <v>9645</v>
      </c>
      <c r="C34" s="49">
        <f t="shared" si="1"/>
        <v>0</v>
      </c>
      <c r="D34" s="48"/>
      <c r="E34" s="48"/>
      <c r="F34" s="48"/>
      <c r="G34" s="50" t="s">
        <v>581</v>
      </c>
      <c r="H34" s="49">
        <v>494</v>
      </c>
      <c r="I34" s="49">
        <v>494</v>
      </c>
      <c r="J34" s="49"/>
      <c r="K34" s="51" t="e">
        <f>IF(#REF!+J34=0,0,H34/(#REF!+J34)*100)</f>
        <v>#REF!</v>
      </c>
      <c r="L34" s="49">
        <v>902</v>
      </c>
      <c r="M34" s="52">
        <f t="shared" si="0"/>
        <v>-45.23281596452328</v>
      </c>
      <c r="N34" s="49">
        <f>B11+C11+F11-H34</f>
        <v>603</v>
      </c>
      <c r="O34" s="49">
        <f t="shared" si="5"/>
        <v>11</v>
      </c>
      <c r="P34" s="49">
        <f>E11+F11-I34-J34</f>
        <v>592</v>
      </c>
    </row>
    <row r="35" spans="1:16" ht="18.75" customHeight="1">
      <c r="A35" s="50" t="s">
        <v>582</v>
      </c>
      <c r="B35" s="48">
        <v>15238</v>
      </c>
      <c r="C35" s="49">
        <f t="shared" si="1"/>
        <v>0</v>
      </c>
      <c r="D35" s="48"/>
      <c r="E35" s="48"/>
      <c r="F35" s="48"/>
      <c r="G35" s="50" t="s">
        <v>583</v>
      </c>
      <c r="H35" s="49">
        <v>0</v>
      </c>
      <c r="I35" s="49"/>
      <c r="J35" s="49">
        <v>0</v>
      </c>
      <c r="K35" s="51"/>
      <c r="L35" s="49"/>
      <c r="M35" s="52">
        <f t="shared" si="0"/>
        <v>0</v>
      </c>
      <c r="N35" s="49">
        <f>B12+C12+F12-H35</f>
        <v>0</v>
      </c>
      <c r="O35" s="49">
        <f t="shared" si="5"/>
        <v>0</v>
      </c>
      <c r="P35" s="49">
        <f>E12+F12-I35-J35</f>
        <v>0</v>
      </c>
    </row>
    <row r="36" spans="1:16" ht="18.75" customHeight="1">
      <c r="A36" s="50" t="s">
        <v>584</v>
      </c>
      <c r="B36" s="48"/>
      <c r="C36" s="49">
        <f t="shared" si="1"/>
        <v>0</v>
      </c>
      <c r="D36" s="48"/>
      <c r="E36" s="48"/>
      <c r="F36" s="48"/>
      <c r="G36" s="50" t="s">
        <v>585</v>
      </c>
      <c r="H36" s="49">
        <v>0</v>
      </c>
      <c r="I36" s="49">
        <v>0</v>
      </c>
      <c r="J36" s="49"/>
      <c r="K36" s="51" t="e">
        <f>IF(#REF!+J36=0,0,H36/(#REF!+J36)*100)</f>
        <v>#REF!</v>
      </c>
      <c r="L36" s="49"/>
      <c r="M36" s="52">
        <f t="shared" si="0"/>
        <v>0</v>
      </c>
      <c r="N36" s="49">
        <f>B26+C26+F26-H36</f>
        <v>10</v>
      </c>
      <c r="O36" s="49">
        <f t="shared" si="5"/>
        <v>0</v>
      </c>
      <c r="P36" s="49">
        <f>E26+F26-I36-J36</f>
        <v>10</v>
      </c>
    </row>
    <row r="37" spans="1:16" ht="18.75" customHeight="1">
      <c r="A37" s="50"/>
      <c r="B37" s="48"/>
      <c r="C37" s="49"/>
      <c r="D37" s="48"/>
      <c r="E37" s="48"/>
      <c r="F37" s="48"/>
      <c r="G37" s="47" t="s">
        <v>586</v>
      </c>
      <c r="H37" s="49">
        <v>10</v>
      </c>
      <c r="I37" s="49">
        <v>10</v>
      </c>
      <c r="J37" s="49"/>
      <c r="K37" s="51"/>
      <c r="L37" s="49"/>
      <c r="M37" s="52">
        <f t="shared" si="0"/>
        <v>0</v>
      </c>
      <c r="N37" s="49">
        <f>B30+C30+F30-H37</f>
        <v>1</v>
      </c>
      <c r="O37" s="49">
        <f t="shared" si="5"/>
        <v>1</v>
      </c>
      <c r="P37" s="49">
        <f>E30+F30-I37-J37</f>
        <v>0</v>
      </c>
    </row>
    <row r="38" spans="1:16" ht="18.75" customHeight="1">
      <c r="A38" s="50"/>
      <c r="B38" s="48"/>
      <c r="C38" s="49">
        <f t="shared" si="1"/>
        <v>0</v>
      </c>
      <c r="D38" s="48"/>
      <c r="E38" s="48"/>
      <c r="F38" s="48"/>
      <c r="G38" s="47" t="s">
        <v>587</v>
      </c>
      <c r="H38" s="49">
        <v>1</v>
      </c>
      <c r="I38" s="49"/>
      <c r="J38" s="49">
        <v>0</v>
      </c>
      <c r="K38" s="51" t="e">
        <f>IF(#REF!+J38=0,0,H38/(#REF!+J38)*100)</f>
        <v>#REF!</v>
      </c>
      <c r="L38" s="49">
        <v>0</v>
      </c>
      <c r="M38" s="52">
        <f t="shared" si="0"/>
        <v>0</v>
      </c>
      <c r="N38" s="49">
        <f>B5+C5+E5+F5-H38</f>
        <v>91</v>
      </c>
      <c r="O38" s="49">
        <f t="shared" si="5"/>
        <v>91</v>
      </c>
      <c r="P38" s="49">
        <f>E5+F5-I38-J38</f>
        <v>0</v>
      </c>
    </row>
    <row r="39" spans="1:16" ht="18.75" customHeight="1">
      <c r="A39" s="50"/>
      <c r="B39" s="48"/>
      <c r="C39" s="49">
        <f t="shared" si="1"/>
        <v>0</v>
      </c>
      <c r="D39" s="48"/>
      <c r="E39" s="48"/>
      <c r="F39" s="48"/>
      <c r="G39" s="47" t="s">
        <v>588</v>
      </c>
      <c r="H39" s="49">
        <v>74</v>
      </c>
      <c r="I39" s="49"/>
      <c r="J39" s="49"/>
      <c r="K39" s="51" t="e">
        <f>IF(#REF!+J39=0,0,H39/(#REF!+J39)*100)</f>
        <v>#REF!</v>
      </c>
      <c r="L39" s="49">
        <v>0</v>
      </c>
      <c r="M39" s="52">
        <f t="shared" si="0"/>
        <v>0</v>
      </c>
      <c r="N39" s="49">
        <f>B6+C6+F6-H39</f>
        <v>312</v>
      </c>
      <c r="O39" s="49">
        <f t="shared" si="5"/>
        <v>312</v>
      </c>
      <c r="P39" s="49">
        <f>E6+F6-I39-J39</f>
        <v>0</v>
      </c>
    </row>
    <row r="40" spans="1:16" ht="18.75" customHeight="1">
      <c r="A40" s="55" t="s">
        <v>589</v>
      </c>
      <c r="B40" s="48">
        <f>SUM(B32,B34:B36)</f>
        <v>60463</v>
      </c>
      <c r="C40" s="48">
        <f t="shared" si="1"/>
        <v>15238</v>
      </c>
      <c r="D40" s="48">
        <f>SUM(D32,D34:D36)</f>
        <v>6725</v>
      </c>
      <c r="E40" s="48">
        <f>SUM(E32,E34:E36)</f>
        <v>8513</v>
      </c>
      <c r="F40" s="48">
        <f>SUM(F32,F34:F36)</f>
        <v>9790</v>
      </c>
      <c r="G40" s="56" t="s">
        <v>590</v>
      </c>
      <c r="H40" s="49">
        <f>SUM(H41)</f>
        <v>619</v>
      </c>
      <c r="I40" s="49">
        <f>SUM(I41)</f>
        <v>217</v>
      </c>
      <c r="J40" s="49">
        <f>SUM(J41)</f>
        <v>402</v>
      </c>
      <c r="K40" s="49" t="e">
        <f aca="true" t="shared" si="6" ref="K40:P40">SUM(K41)</f>
        <v>#REF!</v>
      </c>
      <c r="L40" s="49">
        <f t="shared" si="6"/>
        <v>360</v>
      </c>
      <c r="M40" s="49">
        <f t="shared" si="6"/>
        <v>71.94444444444444</v>
      </c>
      <c r="N40" s="49">
        <f t="shared" si="6"/>
        <v>556</v>
      </c>
      <c r="O40" s="49">
        <f t="shared" si="6"/>
        <v>0</v>
      </c>
      <c r="P40" s="49">
        <f t="shared" si="6"/>
        <v>556</v>
      </c>
    </row>
    <row r="41" spans="1:16" ht="18.75" customHeight="1">
      <c r="A41" s="55" t="s">
        <v>591</v>
      </c>
      <c r="B41" s="48">
        <f>H42</f>
        <v>46488</v>
      </c>
      <c r="C41" s="49">
        <f t="shared" si="1"/>
        <v>0</v>
      </c>
      <c r="D41" s="48"/>
      <c r="E41" s="48"/>
      <c r="F41" s="48"/>
      <c r="G41" s="56" t="s">
        <v>592</v>
      </c>
      <c r="H41" s="49">
        <v>619</v>
      </c>
      <c r="I41" s="49">
        <v>217</v>
      </c>
      <c r="J41" s="49">
        <v>402</v>
      </c>
      <c r="K41" s="51" t="e">
        <f>IF(#REF!+J41=0,0,H41/(#REF!+J41)*100)</f>
        <v>#REF!</v>
      </c>
      <c r="L41" s="49">
        <v>360</v>
      </c>
      <c r="M41" s="52">
        <f t="shared" si="0"/>
        <v>71.94444444444444</v>
      </c>
      <c r="N41" s="49">
        <f>B27+C27+F27-H41</f>
        <v>556</v>
      </c>
      <c r="O41" s="49">
        <f>N41-P41</f>
        <v>0</v>
      </c>
      <c r="P41" s="49">
        <f>E27+F27-I41-J41</f>
        <v>556</v>
      </c>
    </row>
    <row r="42" spans="1:16" ht="12.75">
      <c r="A42" s="55" t="s">
        <v>593</v>
      </c>
      <c r="B42" s="48">
        <f>B40-B41</f>
        <v>13975</v>
      </c>
      <c r="C42" s="49">
        <f t="shared" si="1"/>
        <v>0</v>
      </c>
      <c r="D42" s="48"/>
      <c r="E42" s="48"/>
      <c r="F42" s="48"/>
      <c r="G42" s="55" t="s">
        <v>591</v>
      </c>
      <c r="H42" s="49">
        <f>SUM(H5:H7,H12,H32,H37:H39,H40)</f>
        <v>46488</v>
      </c>
      <c r="I42" s="49">
        <f>SUM(I5:I7,I12,I32,I37:I39,I40)</f>
        <v>7232</v>
      </c>
      <c r="J42" s="49">
        <f>SUM(J5:J7,J12,J32,J37:J39,J40)</f>
        <v>1515</v>
      </c>
      <c r="K42" s="49" t="e">
        <f>SUM(K5:K7,K12,K32,K38:K39,K40)</f>
        <v>#REF!</v>
      </c>
      <c r="L42" s="49">
        <f>SUM(L5:L7,L12,L32,L37:L39,L40)</f>
        <v>31285</v>
      </c>
      <c r="M42" s="49">
        <f>SUM(M5:M7,M12,M32,M37:M39,M40)</f>
        <v>2406.301472949546</v>
      </c>
      <c r="N42" s="49">
        <f>SUM(N5:N7,N12,N32,N37:N39,N40)</f>
        <v>14120</v>
      </c>
      <c r="O42" s="49">
        <f>SUM(O5:O7,O12,O32,O37:O39,O40)</f>
        <v>4564</v>
      </c>
      <c r="P42" s="49">
        <f>SUM(P5:P7,P12,P32,P37:P39,P40)</f>
        <v>9556</v>
      </c>
    </row>
    <row r="43" spans="1:14" ht="15.75">
      <c r="A43" s="57"/>
      <c r="G43" s="58"/>
      <c r="H43" s="59"/>
      <c r="K43" s="42" t="s">
        <v>594</v>
      </c>
      <c r="N43" s="8"/>
    </row>
  </sheetData>
  <mergeCells count="11">
    <mergeCell ref="M3:M4"/>
    <mergeCell ref="N3:P3"/>
    <mergeCell ref="A1:P1"/>
    <mergeCell ref="A3:A4"/>
    <mergeCell ref="B3:B4"/>
    <mergeCell ref="C3:E3"/>
    <mergeCell ref="F3:F4"/>
    <mergeCell ref="G3:G4"/>
    <mergeCell ref="H3:H4"/>
    <mergeCell ref="I3:J3"/>
    <mergeCell ref="L3:L4"/>
  </mergeCells>
  <printOptions horizontalCentered="1"/>
  <pageMargins left="0.15748031496062992" right="0.15748031496062992" top="0.3937007874015748" bottom="0.5905511811023623" header="0.11811023622047245" footer="0.31496062992125984"/>
  <pageSetup firstPageNumber="20" useFirstPageNumber="1" horizontalDpi="600" verticalDpi="600" orientation="landscape" paperSize="9" scale="85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2014-05-08T01:41:22Z</cp:lastPrinted>
  <dcterms:created xsi:type="dcterms:W3CDTF">1996-12-17T01:32:42Z</dcterms:created>
  <dcterms:modified xsi:type="dcterms:W3CDTF">2014-05-08T01:41:23Z</dcterms:modified>
  <cp:category/>
  <cp:version/>
  <cp:contentType/>
  <cp:contentStatus/>
</cp:coreProperties>
</file>