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65521" windowWidth="12210" windowHeight="13500" firstSheet="1" activeTab="1"/>
  </bookViews>
  <sheets>
    <sheet name="Define" sheetId="1" state="hidden" r:id="rId1"/>
    <sheet name="2012.4.1" sheetId="2" r:id="rId2"/>
  </sheets>
  <definedNames/>
  <calcPr fullCalcOnLoad="1"/>
</workbook>
</file>

<file path=xl/sharedStrings.xml><?xml version="1.0" encoding="utf-8"?>
<sst xmlns="http://schemas.openxmlformats.org/spreadsheetml/2006/main" count="95" uniqueCount="88">
  <si>
    <t>　  支　出　总　计</t>
  </si>
  <si>
    <t>一般预算支出合计</t>
  </si>
  <si>
    <t>一般预算收入合计</t>
  </si>
  <si>
    <t>占预算％</t>
  </si>
  <si>
    <t>其中:本市追加</t>
  </si>
  <si>
    <t>累计数</t>
  </si>
  <si>
    <t>本市财力支出部份</t>
  </si>
  <si>
    <t>增减％</t>
  </si>
  <si>
    <t>上年同期</t>
  </si>
  <si>
    <t>　　其　　　　　中：</t>
  </si>
  <si>
    <t>预算数</t>
  </si>
  <si>
    <t>　项　　　目</t>
  </si>
  <si>
    <t>单位：万元</t>
  </si>
  <si>
    <t>一、一般公共服务</t>
  </si>
  <si>
    <t>编制单位：乐昌市财政局</t>
  </si>
  <si>
    <t>省市追加</t>
  </si>
  <si>
    <t>一、税收收入</t>
  </si>
  <si>
    <r>
      <t>　　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、国税收入</t>
    </r>
  </si>
  <si>
    <t>二、国防</t>
  </si>
  <si>
    <t xml:space="preserve">      增值税</t>
  </si>
  <si>
    <t>三、公共安全</t>
  </si>
  <si>
    <t>四、教育</t>
  </si>
  <si>
    <t>其中：教育费附加支出</t>
  </si>
  <si>
    <r>
      <t>　　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、地税收入</t>
    </r>
  </si>
  <si>
    <t>五、科学技术</t>
  </si>
  <si>
    <t xml:space="preserve">     共享收入</t>
  </si>
  <si>
    <t>六、文化体育与传媒</t>
  </si>
  <si>
    <t>七、社会保障和就业</t>
  </si>
  <si>
    <t xml:space="preserve">     市级固定</t>
  </si>
  <si>
    <t>八、医疗卫生</t>
  </si>
  <si>
    <t>其中：排污费支出</t>
  </si>
  <si>
    <t>十、城乡社区事务</t>
  </si>
  <si>
    <t>十一、农林水事务</t>
  </si>
  <si>
    <t>二、非税收入</t>
  </si>
  <si>
    <t>十二、交通运输</t>
  </si>
  <si>
    <r>
      <t xml:space="preserve">   1</t>
    </r>
    <r>
      <rPr>
        <sz val="10"/>
        <rFont val="宋体"/>
        <family val="0"/>
      </rPr>
      <t>、专项收入</t>
    </r>
  </si>
  <si>
    <r>
      <t xml:space="preserve">   2</t>
    </r>
    <r>
      <rPr>
        <sz val="10"/>
        <rFont val="宋体"/>
        <family val="0"/>
      </rPr>
      <t>、行政性收费收入</t>
    </r>
  </si>
  <si>
    <t xml:space="preserve">   3、罚没收入</t>
  </si>
  <si>
    <t xml:space="preserve"> </t>
  </si>
  <si>
    <t>十五、出口退税上解</t>
  </si>
  <si>
    <t>十六、专项上解</t>
  </si>
  <si>
    <t>三十、增设预算周转金</t>
  </si>
  <si>
    <t>复核：</t>
  </si>
  <si>
    <t>制表人：丘福来</t>
  </si>
  <si>
    <t>十三、资源勘探电力信息等事务</t>
  </si>
  <si>
    <t>十四、商业服务业等事务</t>
  </si>
  <si>
    <t>十五、国土资源气象等事务</t>
  </si>
  <si>
    <t>十六、住房保障支出</t>
  </si>
  <si>
    <t xml:space="preserve">     其中：预备费</t>
  </si>
  <si>
    <r>
      <t xml:space="preserve">                        </t>
    </r>
    <r>
      <rPr>
        <sz val="10"/>
        <rFont val="宋体"/>
        <family val="0"/>
      </rPr>
      <t>年初预留</t>
    </r>
  </si>
  <si>
    <r>
      <t xml:space="preserve">                        </t>
    </r>
    <r>
      <rPr>
        <sz val="10"/>
        <rFont val="宋体"/>
        <family val="0"/>
      </rPr>
      <t>其他支出</t>
    </r>
  </si>
  <si>
    <t>四、上年结余</t>
  </si>
  <si>
    <t>上年同期（可比口径）</t>
  </si>
  <si>
    <t xml:space="preserve">      利息所得税</t>
  </si>
  <si>
    <t>九、节能环保</t>
  </si>
  <si>
    <t xml:space="preserve">      企业所得税</t>
  </si>
  <si>
    <r>
      <t xml:space="preserve">       4</t>
    </r>
    <r>
      <rPr>
        <sz val="9"/>
        <rFont val="宋体"/>
        <family val="0"/>
      </rPr>
      <t>、国有资源有偿使用收入</t>
    </r>
  </si>
  <si>
    <t>三、转移性收入</t>
  </si>
  <si>
    <t xml:space="preserve">   1、税收返还</t>
  </si>
  <si>
    <t xml:space="preserve">   2、一般性转移支付收入</t>
  </si>
  <si>
    <t xml:space="preserve">   3、专项转移支付收入</t>
  </si>
  <si>
    <t>　　收入总计</t>
  </si>
  <si>
    <t xml:space="preserve">   支出总计</t>
  </si>
  <si>
    <t>　　收支对比</t>
  </si>
  <si>
    <r>
      <t xml:space="preserve">          </t>
    </r>
    <r>
      <rPr>
        <sz val="10"/>
        <rFont val="宋体"/>
        <family val="0"/>
      </rPr>
      <t>其中：国库存款利息</t>
    </r>
  </si>
  <si>
    <t>五、债券转贷收入</t>
  </si>
  <si>
    <t>局长：湛常春</t>
  </si>
  <si>
    <t>十七、粮油物资管理事务</t>
  </si>
  <si>
    <t>十九、国债还本付息支出</t>
  </si>
  <si>
    <t>二十、其他支出</t>
  </si>
  <si>
    <t>十八、储备事务支出</t>
  </si>
  <si>
    <t>CQ=</t>
  </si>
  <si>
    <t>E:\国库月报\会计报表\2011年一般预算收支执行情况表.xls</t>
  </si>
  <si>
    <t>CQ_SHEET=</t>
  </si>
  <si>
    <t>2012.2.8</t>
  </si>
  <si>
    <t>编制日期：2012年04月01日</t>
  </si>
  <si>
    <t>注：结余26589万元，其中：专项结余26421万元，净结余：168万元</t>
  </si>
  <si>
    <t xml:space="preserve">     其中：耕地占用税</t>
  </si>
  <si>
    <t>其中：净结余</t>
  </si>
  <si>
    <t>收入决算数</t>
  </si>
  <si>
    <t>支出决算数</t>
  </si>
  <si>
    <t>排污费收入</t>
  </si>
  <si>
    <t>教育费附加收入</t>
  </si>
  <si>
    <t>水资源费收入</t>
  </si>
  <si>
    <t>矿产资源补偿费收入</t>
  </si>
  <si>
    <t>价格调节基金收入</t>
  </si>
  <si>
    <t>2011年乐昌市财政预算收支执行情况表(批复决算)</t>
  </si>
  <si>
    <t xml:space="preserve">           契税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</si>
</sst>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.0_ "/>
    <numFmt numFmtId="179" formatCode="0.0;[Red]0.0"/>
    <numFmt numFmtId="180" formatCode="0.0_);[Red]\(0.0\)"/>
    <numFmt numFmtId="181" formatCode="#,##0.0;[Red]#,##0.0"/>
    <numFmt numFmtId="182" formatCode="#,##0.00_ "/>
    <numFmt numFmtId="183" formatCode="0.00_ "/>
    <numFmt numFmtId="184" formatCode="#,##0.0_ "/>
    <numFmt numFmtId="185" formatCode="0.00;[Red]0.00"/>
    <numFmt numFmtId="186" formatCode="0.000_ "/>
    <numFmt numFmtId="187" formatCode="0.0000_ "/>
    <numFmt numFmtId="188" formatCode="0.000;[Red]0.000"/>
    <numFmt numFmtId="189" formatCode="#,##0.0_);[Red]\(#,##0.0\)"/>
    <numFmt numFmtId="190" formatCode="#,##0.00;[Red]#,##0.00"/>
    <numFmt numFmtId="191" formatCode="#,##0.000;[Red]#,##0.000"/>
    <numFmt numFmtId="192" formatCode="0;[Red]0"/>
    <numFmt numFmtId="193" formatCode="0_ "/>
    <numFmt numFmtId="194" formatCode="_ * #,##0_ ;_ * \-#,##0_ ;_ * &quot;-&quot;??_ ;_ @_ 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/>
    </xf>
    <xf numFmtId="177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7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 applyProtection="1">
      <alignment/>
      <protection locked="0"/>
    </xf>
    <xf numFmtId="177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76" fontId="2" fillId="0" borderId="1" xfId="0" applyNumberFormat="1" applyFont="1" applyBorder="1" applyAlignment="1" applyProtection="1">
      <alignment/>
      <protection/>
    </xf>
    <xf numFmtId="177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 applyProtection="1">
      <alignment horizontal="centerContinuous"/>
      <protection locked="0"/>
    </xf>
    <xf numFmtId="0" fontId="3" fillId="0" borderId="1" xfId="0" applyFont="1" applyBorder="1" applyAlignment="1">
      <alignment/>
    </xf>
    <xf numFmtId="183" fontId="2" fillId="0" borderId="1" xfId="0" applyNumberFormat="1" applyFont="1" applyBorder="1" applyAlignment="1" applyProtection="1">
      <alignment/>
      <protection locked="0"/>
    </xf>
    <xf numFmtId="185" fontId="2" fillId="0" borderId="1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left" indent="1"/>
      <protection locked="0"/>
    </xf>
    <xf numFmtId="182" fontId="0" fillId="0" borderId="0" xfId="0" applyNumberFormat="1" applyAlignment="1">
      <alignment horizontal="centerContinuous"/>
    </xf>
    <xf numFmtId="182" fontId="2" fillId="0" borderId="0" xfId="0" applyNumberFormat="1" applyFont="1" applyAlignment="1">
      <alignment/>
    </xf>
    <xf numFmtId="182" fontId="2" fillId="0" borderId="1" xfId="0" applyNumberFormat="1" applyFont="1" applyBorder="1" applyAlignment="1" applyProtection="1">
      <alignment/>
      <protection locked="0"/>
    </xf>
    <xf numFmtId="182" fontId="0" fillId="0" borderId="0" xfId="0" applyNumberFormat="1" applyAlignment="1">
      <alignment/>
    </xf>
    <xf numFmtId="182" fontId="2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2" fontId="2" fillId="0" borderId="4" xfId="0" applyNumberFormat="1" applyFont="1" applyBorder="1" applyAlignment="1">
      <alignment horizontal="center" vertical="center"/>
    </xf>
    <xf numFmtId="182" fontId="2" fillId="0" borderId="5" xfId="0" applyNumberFormat="1" applyFont="1" applyBorder="1" applyAlignment="1">
      <alignment horizontal="center" vertical="center"/>
    </xf>
    <xf numFmtId="182" fontId="2" fillId="0" borderId="6" xfId="0" applyNumberFormat="1" applyFont="1" applyBorder="1" applyAlignment="1">
      <alignment horizontal="center" vertical="center"/>
    </xf>
    <xf numFmtId="183" fontId="2" fillId="0" borderId="4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 wrapText="1"/>
    </xf>
    <xf numFmtId="183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2" sqref="A2"/>
    </sheetView>
  </sheetViews>
  <sheetFormatPr defaultColWidth="9.00390625" defaultRowHeight="14.25"/>
  <sheetData>
    <row r="1" spans="1:2" ht="14.25">
      <c r="A1" t="s">
        <v>71</v>
      </c>
      <c r="B1" t="s">
        <v>72</v>
      </c>
    </row>
    <row r="2" spans="1:2" ht="14.25">
      <c r="A2" t="s">
        <v>73</v>
      </c>
      <c r="B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workbookViewId="0" topLeftCell="A1">
      <selection activeCell="A17" sqref="A17"/>
    </sheetView>
  </sheetViews>
  <sheetFormatPr defaultColWidth="9.00390625" defaultRowHeight="14.25"/>
  <cols>
    <col min="1" max="1" width="22.375" style="0" customWidth="1"/>
    <col min="2" max="2" width="8.375" style="0" customWidth="1"/>
    <col min="3" max="3" width="9.125" style="0" customWidth="1"/>
    <col min="4" max="4" width="10.00390625" style="34" customWidth="1"/>
    <col min="5" max="5" width="9.875" style="0" customWidth="1"/>
    <col min="6" max="6" width="9.125" style="34" customWidth="1"/>
    <col min="7" max="7" width="23.125" style="0" customWidth="1"/>
    <col min="8" max="8" width="8.25390625" style="0" customWidth="1"/>
    <col min="9" max="9" width="9.00390625" style="0" customWidth="1"/>
    <col min="10" max="10" width="7.00390625" style="0" hidden="1" customWidth="1"/>
    <col min="11" max="11" width="5.875" style="0" hidden="1" customWidth="1"/>
    <col min="12" max="12" width="7.125" style="0" hidden="1" customWidth="1"/>
    <col min="13" max="13" width="7.375" style="0" hidden="1" customWidth="1"/>
    <col min="14" max="14" width="8.75390625" style="0" customWidth="1"/>
    <col min="15" max="15" width="8.25390625" style="0" customWidth="1"/>
    <col min="16" max="16" width="9.25390625" style="0" customWidth="1"/>
  </cols>
  <sheetData>
    <row r="1" spans="1:16" ht="22.5" customHeight="1">
      <c r="A1" s="21" t="s">
        <v>86</v>
      </c>
      <c r="B1" s="20"/>
      <c r="C1" s="20"/>
      <c r="D1" s="31"/>
      <c r="E1" s="20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2:16" ht="8.25" customHeight="1">
      <c r="B2" s="2"/>
      <c r="C2" s="2"/>
      <c r="D2" s="32"/>
      <c r="E2" s="2"/>
      <c r="F2" s="32"/>
      <c r="H2" s="2"/>
      <c r="I2" s="2"/>
      <c r="J2" s="2"/>
      <c r="K2" s="2"/>
      <c r="L2" s="2"/>
      <c r="M2" s="2"/>
      <c r="N2" s="2"/>
      <c r="P2" s="2"/>
    </row>
    <row r="3" spans="1:16" ht="14.25">
      <c r="A3" s="2" t="s">
        <v>14</v>
      </c>
      <c r="B3" s="2"/>
      <c r="C3" s="2"/>
      <c r="D3" s="32"/>
      <c r="E3" s="2"/>
      <c r="F3" s="19" t="s">
        <v>75</v>
      </c>
      <c r="H3" s="2"/>
      <c r="I3" s="2"/>
      <c r="J3" s="2"/>
      <c r="K3" s="2"/>
      <c r="L3" s="2"/>
      <c r="M3" s="2"/>
      <c r="N3" s="2"/>
      <c r="O3" s="2" t="s">
        <v>12</v>
      </c>
      <c r="P3" s="2"/>
    </row>
    <row r="4" spans="1:16" ht="14.25" customHeight="1">
      <c r="A4" s="40" t="s">
        <v>11</v>
      </c>
      <c r="B4" s="40" t="s">
        <v>10</v>
      </c>
      <c r="C4" s="43" t="s">
        <v>79</v>
      </c>
      <c r="D4" s="46" t="s">
        <v>3</v>
      </c>
      <c r="E4" s="43" t="s">
        <v>52</v>
      </c>
      <c r="F4" s="46" t="s">
        <v>7</v>
      </c>
      <c r="G4" s="40" t="s">
        <v>11</v>
      </c>
      <c r="H4" s="40" t="s">
        <v>10</v>
      </c>
      <c r="I4" s="43" t="s">
        <v>80</v>
      </c>
      <c r="J4" s="18" t="s">
        <v>9</v>
      </c>
      <c r="K4" s="17"/>
      <c r="L4" s="17"/>
      <c r="M4" s="17"/>
      <c r="N4" s="49" t="s">
        <v>3</v>
      </c>
      <c r="O4" s="49" t="s">
        <v>8</v>
      </c>
      <c r="P4" s="40" t="s">
        <v>7</v>
      </c>
    </row>
    <row r="5" spans="1:16" ht="14.25" customHeight="1">
      <c r="A5" s="41"/>
      <c r="B5" s="41"/>
      <c r="C5" s="44"/>
      <c r="D5" s="47"/>
      <c r="E5" s="44"/>
      <c r="F5" s="47"/>
      <c r="G5" s="41"/>
      <c r="H5" s="41"/>
      <c r="I5" s="44"/>
      <c r="J5" s="52" t="s">
        <v>6</v>
      </c>
      <c r="K5" s="53"/>
      <c r="L5" s="54"/>
      <c r="M5" s="43" t="s">
        <v>15</v>
      </c>
      <c r="N5" s="50"/>
      <c r="O5" s="50"/>
      <c r="P5" s="41"/>
    </row>
    <row r="6" spans="1:16" ht="22.5">
      <c r="A6" s="42"/>
      <c r="B6" s="42"/>
      <c r="C6" s="45"/>
      <c r="D6" s="48"/>
      <c r="E6" s="45"/>
      <c r="F6" s="48"/>
      <c r="G6" s="42"/>
      <c r="H6" s="42"/>
      <c r="I6" s="45"/>
      <c r="J6" s="15" t="s">
        <v>5</v>
      </c>
      <c r="K6" s="16" t="s">
        <v>4</v>
      </c>
      <c r="L6" s="15" t="s">
        <v>3</v>
      </c>
      <c r="M6" s="45"/>
      <c r="N6" s="51"/>
      <c r="O6" s="51"/>
      <c r="P6" s="42"/>
    </row>
    <row r="7" spans="1:16" s="12" customFormat="1" ht="14.25">
      <c r="A7" s="7" t="s">
        <v>16</v>
      </c>
      <c r="B7" s="8">
        <f>SUM(B8,B12)</f>
        <v>29390</v>
      </c>
      <c r="C7" s="8">
        <f>SUM(C8,C12)</f>
        <v>27555</v>
      </c>
      <c r="D7" s="35">
        <f>IF(B7=0,0,C7/B7*100)</f>
        <v>93.75637972099354</v>
      </c>
      <c r="E7" s="8">
        <f>SUM(E8,E12)</f>
        <v>21948</v>
      </c>
      <c r="F7" s="33">
        <f>IF(E7=0,0,(C7-E7)/E7*100)</f>
        <v>25.546746856205576</v>
      </c>
      <c r="G7" s="7" t="s">
        <v>13</v>
      </c>
      <c r="H7" s="9">
        <v>10573</v>
      </c>
      <c r="I7" s="9">
        <v>19254</v>
      </c>
      <c r="J7" s="10">
        <f>I7-M7</f>
        <v>17797</v>
      </c>
      <c r="K7" s="10">
        <v>5015</v>
      </c>
      <c r="L7" s="24">
        <f>IF(H7=0,0,(J7-K7)/H7*100)</f>
        <v>120.89284025347584</v>
      </c>
      <c r="M7" s="9">
        <v>1457</v>
      </c>
      <c r="N7" s="24">
        <f>IF(H7+M7=0,0,I7/(H7+M7)*100)</f>
        <v>160.0498753117207</v>
      </c>
      <c r="O7" s="9">
        <v>14456</v>
      </c>
      <c r="P7" s="23">
        <f aca="true" t="shared" si="0" ref="P7:P38">IF(O7=0,0,(I7-O7)/O7*100)</f>
        <v>33.19037078029884</v>
      </c>
    </row>
    <row r="8" spans="1:16" s="12" customFormat="1" ht="15">
      <c r="A8" s="7" t="s">
        <v>17</v>
      </c>
      <c r="B8" s="8">
        <f>SUM(B9:B11)</f>
        <v>6867</v>
      </c>
      <c r="C8" s="8">
        <f>SUM(C9:C11)</f>
        <v>6717</v>
      </c>
      <c r="D8" s="35">
        <f>IF(B8=0,0,C8/B8*100)</f>
        <v>97.81564001747488</v>
      </c>
      <c r="E8" s="8">
        <f>SUM(E9:E11)</f>
        <v>4763</v>
      </c>
      <c r="F8" s="33">
        <f>IF(E8=0,0,(C8-E8)/E8*100)</f>
        <v>41.024564350199455</v>
      </c>
      <c r="G8" s="7" t="s">
        <v>18</v>
      </c>
      <c r="H8" s="9">
        <v>186</v>
      </c>
      <c r="I8" s="9">
        <v>403</v>
      </c>
      <c r="J8" s="10">
        <f aca="true" t="shared" si="1" ref="J8:J37">I8-M8</f>
        <v>403</v>
      </c>
      <c r="K8" s="10">
        <v>209</v>
      </c>
      <c r="L8" s="24">
        <f>IF(H8=0,0,(J8-K8)/H8*100)</f>
        <v>104.3010752688172</v>
      </c>
      <c r="M8" s="9">
        <v>0</v>
      </c>
      <c r="N8" s="24">
        <f>IF(H8+M8=0,0,I8/(H8+M8)*100)</f>
        <v>216.66666666666666</v>
      </c>
      <c r="O8" s="9">
        <v>198</v>
      </c>
      <c r="P8" s="23">
        <f t="shared" si="0"/>
        <v>103.53535353535352</v>
      </c>
    </row>
    <row r="9" spans="1:16" s="12" customFormat="1" ht="14.25">
      <c r="A9" s="7" t="s">
        <v>19</v>
      </c>
      <c r="B9" s="10">
        <v>6152</v>
      </c>
      <c r="C9" s="10">
        <v>6075</v>
      </c>
      <c r="D9" s="35">
        <f>IF(B9=0,0,C9/B9*100)</f>
        <v>98.7483745123537</v>
      </c>
      <c r="E9" s="10">
        <v>3978</v>
      </c>
      <c r="F9" s="33">
        <f>IF(E9=0,0,(C9-E9)/E9*100)</f>
        <v>52.71493212669684</v>
      </c>
      <c r="G9" s="7" t="s">
        <v>20</v>
      </c>
      <c r="H9" s="9">
        <v>4771</v>
      </c>
      <c r="I9" s="9">
        <v>6877</v>
      </c>
      <c r="J9" s="10">
        <f t="shared" si="1"/>
        <v>6154</v>
      </c>
      <c r="K9" s="10">
        <v>687</v>
      </c>
      <c r="L9" s="24">
        <f>IF(H9=0,0,(J9-K9)/H9*100)</f>
        <v>114.58813665898136</v>
      </c>
      <c r="M9" s="9">
        <v>723</v>
      </c>
      <c r="N9" s="24">
        <f>IF(H9+M9=0,0,I9/(H9+M9)*100)</f>
        <v>125.17291590826356</v>
      </c>
      <c r="O9" s="9">
        <v>6725</v>
      </c>
      <c r="P9" s="23">
        <f t="shared" si="0"/>
        <v>2.2602230483271377</v>
      </c>
    </row>
    <row r="10" spans="1:16" s="12" customFormat="1" ht="14.25">
      <c r="A10" s="7" t="s">
        <v>55</v>
      </c>
      <c r="B10" s="10">
        <v>715</v>
      </c>
      <c r="C10" s="10">
        <v>635</v>
      </c>
      <c r="D10" s="35">
        <f>IF(B10=0,0,C10/B10*100)</f>
        <v>88.81118881118881</v>
      </c>
      <c r="E10" s="10">
        <v>748</v>
      </c>
      <c r="F10" s="33">
        <f>IF(E10=0,0,(C10-E10)/E10*100)</f>
        <v>-15.106951871657753</v>
      </c>
      <c r="G10" s="7" t="s">
        <v>21</v>
      </c>
      <c r="H10" s="9">
        <v>18497</v>
      </c>
      <c r="I10" s="9">
        <v>28324</v>
      </c>
      <c r="J10" s="10">
        <f t="shared" si="1"/>
        <v>22396</v>
      </c>
      <c r="K10" s="10">
        <v>678</v>
      </c>
      <c r="L10" s="24">
        <f>IF(H10=0,0,(J10-K10)/H10*100)</f>
        <v>117.4136346434557</v>
      </c>
      <c r="M10" s="9">
        <v>5928</v>
      </c>
      <c r="N10" s="24">
        <f>IF(H10+M10=0,0,I10/(H10+M10)*100)</f>
        <v>115.96315250767657</v>
      </c>
      <c r="O10" s="9">
        <v>19985</v>
      </c>
      <c r="P10" s="23">
        <f t="shared" si="0"/>
        <v>41.72629472104078</v>
      </c>
    </row>
    <row r="11" spans="1:16" s="12" customFormat="1" ht="14.25">
      <c r="A11" s="7" t="s">
        <v>53</v>
      </c>
      <c r="B11" s="10"/>
      <c r="C11" s="10">
        <v>7</v>
      </c>
      <c r="D11" s="35">
        <f>IF(B11=0,0,C11/B11*100)</f>
        <v>0</v>
      </c>
      <c r="E11" s="10">
        <v>37</v>
      </c>
      <c r="F11" s="33">
        <f aca="true" t="shared" si="2" ref="F11:F35">IF(E11=0,0,(C11-E11)/E11*100)</f>
        <v>-81.08108108108108</v>
      </c>
      <c r="G11" s="30" t="s">
        <v>22</v>
      </c>
      <c r="H11" s="9">
        <v>1000</v>
      </c>
      <c r="I11" s="9">
        <v>1285</v>
      </c>
      <c r="J11" s="10">
        <f t="shared" si="1"/>
        <v>1275</v>
      </c>
      <c r="K11" s="10"/>
      <c r="L11" s="24">
        <f>IF(H11=0,0,(J11-K11)/H11*100)</f>
        <v>127.49999999999999</v>
      </c>
      <c r="M11" s="9">
        <v>10</v>
      </c>
      <c r="N11" s="24">
        <f>IF(H11+M11=0,0,I11/(H11+M11)*100)</f>
        <v>127.22772277227723</v>
      </c>
      <c r="O11" s="9">
        <v>917</v>
      </c>
      <c r="P11" s="23">
        <f t="shared" si="0"/>
        <v>40.13086150490731</v>
      </c>
    </row>
    <row r="12" spans="1:16" s="12" customFormat="1" ht="15">
      <c r="A12" s="7" t="s">
        <v>23</v>
      </c>
      <c r="B12" s="8">
        <f>SUM(B13,B14)</f>
        <v>22523</v>
      </c>
      <c r="C12" s="8">
        <f>SUM(C13,C14)</f>
        <v>20838</v>
      </c>
      <c r="D12" s="35">
        <f>IF(B12=0,0,C12/B12*100)</f>
        <v>92.51875860231763</v>
      </c>
      <c r="E12" s="8">
        <f>SUM(E13,E14)</f>
        <v>17185</v>
      </c>
      <c r="F12" s="33">
        <f t="shared" si="2"/>
        <v>21.256910096013964</v>
      </c>
      <c r="G12" s="7" t="s">
        <v>24</v>
      </c>
      <c r="H12" s="9">
        <v>886</v>
      </c>
      <c r="I12" s="9">
        <v>1363</v>
      </c>
      <c r="J12" s="10">
        <f t="shared" si="1"/>
        <v>1197</v>
      </c>
      <c r="K12" s="10">
        <v>305</v>
      </c>
      <c r="L12" s="24">
        <f>IF(H12=0,0,(J12-K12)/H12*100)</f>
        <v>100.67720090293453</v>
      </c>
      <c r="M12" s="9">
        <v>166</v>
      </c>
      <c r="N12" s="24">
        <f>IF(H12+M12=0,0,I12/(H12+M12)*100)</f>
        <v>129.56273764258555</v>
      </c>
      <c r="O12" s="9">
        <v>1050</v>
      </c>
      <c r="P12" s="23">
        <f t="shared" si="0"/>
        <v>29.809523809523807</v>
      </c>
    </row>
    <row r="13" spans="1:16" s="12" customFormat="1" ht="14.25">
      <c r="A13" s="7" t="s">
        <v>25</v>
      </c>
      <c r="B13" s="10">
        <v>13573</v>
      </c>
      <c r="C13" s="10">
        <v>10911</v>
      </c>
      <c r="D13" s="35">
        <f>IF(B13=0,0,C13/B13*100)</f>
        <v>80.38753407500184</v>
      </c>
      <c r="E13" s="8">
        <v>8344</v>
      </c>
      <c r="F13" s="33">
        <f t="shared" si="2"/>
        <v>30.76462128475551</v>
      </c>
      <c r="G13" s="7" t="s">
        <v>26</v>
      </c>
      <c r="H13" s="9">
        <v>515</v>
      </c>
      <c r="I13" s="9">
        <v>947</v>
      </c>
      <c r="J13" s="10">
        <f t="shared" si="1"/>
        <v>824</v>
      </c>
      <c r="K13" s="10">
        <v>240</v>
      </c>
      <c r="L13" s="24">
        <f>IF(H13=0,0,(J13-K13)/H13*100)</f>
        <v>113.39805825242719</v>
      </c>
      <c r="M13" s="9">
        <v>123</v>
      </c>
      <c r="N13" s="24">
        <f>IF(H13+M13=0,0,I13/(H13+M13)*100)</f>
        <v>148.43260188087774</v>
      </c>
      <c r="O13" s="9">
        <v>781</v>
      </c>
      <c r="P13" s="23">
        <f t="shared" si="0"/>
        <v>21.254801536491676</v>
      </c>
    </row>
    <row r="14" spans="1:16" s="12" customFormat="1" ht="14.25">
      <c r="A14" s="7" t="s">
        <v>28</v>
      </c>
      <c r="B14" s="10">
        <v>8950</v>
      </c>
      <c r="C14" s="10">
        <v>9927</v>
      </c>
      <c r="D14" s="35">
        <f>IF(B14=0,0,C14/B14*100)</f>
        <v>110.91620111731844</v>
      </c>
      <c r="E14" s="10">
        <v>8841</v>
      </c>
      <c r="F14" s="33">
        <f t="shared" si="2"/>
        <v>12.283678316932473</v>
      </c>
      <c r="G14" s="7" t="s">
        <v>27</v>
      </c>
      <c r="H14" s="9">
        <v>9968</v>
      </c>
      <c r="I14" s="9">
        <v>13779</v>
      </c>
      <c r="J14" s="10">
        <f t="shared" si="1"/>
        <v>11415</v>
      </c>
      <c r="K14" s="10">
        <v>1328</v>
      </c>
      <c r="L14" s="24">
        <f>IF(H14=0,0,(J14-K14)/H14*100)</f>
        <v>101.1938202247191</v>
      </c>
      <c r="M14" s="9">
        <v>2364</v>
      </c>
      <c r="N14" s="24">
        <f>IF(H14+M14=0,0,I14/(H14+M14)*100)</f>
        <v>111.73370094064224</v>
      </c>
      <c r="O14" s="9">
        <v>11864</v>
      </c>
      <c r="P14" s="23">
        <f t="shared" si="0"/>
        <v>16.14126770060688</v>
      </c>
    </row>
    <row r="15" spans="1:16" s="12" customFormat="1" ht="14.25">
      <c r="A15" s="7" t="s">
        <v>77</v>
      </c>
      <c r="B15" s="10">
        <v>200</v>
      </c>
      <c r="C15" s="10">
        <v>-631</v>
      </c>
      <c r="D15" s="35">
        <f>IF(B15=0,0,C15/B15*100)</f>
        <v>-315.5</v>
      </c>
      <c r="E15" s="10">
        <v>956</v>
      </c>
      <c r="F15" s="33">
        <f t="shared" si="2"/>
        <v>-166.00418410041843</v>
      </c>
      <c r="G15" s="7" t="s">
        <v>29</v>
      </c>
      <c r="H15" s="9">
        <v>4820</v>
      </c>
      <c r="I15" s="9">
        <v>15817</v>
      </c>
      <c r="J15" s="10">
        <f t="shared" si="1"/>
        <v>5290</v>
      </c>
      <c r="K15" s="10">
        <v>360</v>
      </c>
      <c r="L15" s="24">
        <f>IF(H15=0,0,(J15-K15)/H15*100)</f>
        <v>102.28215767634853</v>
      </c>
      <c r="M15" s="9">
        <v>10527</v>
      </c>
      <c r="N15" s="24">
        <f>IF(H15+M15=0,0,I15/(H15+M15)*100)</f>
        <v>103.06248778262852</v>
      </c>
      <c r="O15" s="9">
        <v>10693</v>
      </c>
      <c r="P15" s="23">
        <f t="shared" si="0"/>
        <v>47.9191994762929</v>
      </c>
    </row>
    <row r="16" spans="1:16" s="12" customFormat="1" ht="14.25">
      <c r="A16" s="7" t="s">
        <v>87</v>
      </c>
      <c r="B16" s="8">
        <v>1400</v>
      </c>
      <c r="C16" s="8">
        <v>3119</v>
      </c>
      <c r="D16" s="35">
        <f>IF(B16=0,0,C16/B16*100)</f>
        <v>222.78571428571428</v>
      </c>
      <c r="E16" s="8">
        <v>2011</v>
      </c>
      <c r="F16" s="33">
        <f t="shared" si="2"/>
        <v>55.096966683242165</v>
      </c>
      <c r="G16" s="7" t="s">
        <v>54</v>
      </c>
      <c r="H16" s="9">
        <v>887</v>
      </c>
      <c r="I16" s="9">
        <v>3944</v>
      </c>
      <c r="J16" s="10">
        <f t="shared" si="1"/>
        <v>1985</v>
      </c>
      <c r="K16" s="10">
        <v>359</v>
      </c>
      <c r="L16" s="24">
        <f>IF(H16=0,0,(J16-K16)/H16*100)</f>
        <v>183.31454340473505</v>
      </c>
      <c r="M16" s="9">
        <v>1959</v>
      </c>
      <c r="N16" s="24">
        <f>IF(H16+M16=0,0,I16/(H16+M16)*100)</f>
        <v>138.58046380885455</v>
      </c>
      <c r="O16" s="9">
        <v>3516</v>
      </c>
      <c r="P16" s="23">
        <f t="shared" si="0"/>
        <v>12.17292377701934</v>
      </c>
    </row>
    <row r="17" spans="1:16" s="12" customFormat="1" ht="14.25">
      <c r="A17" s="7" t="s">
        <v>33</v>
      </c>
      <c r="B17" s="10">
        <f>SUM(B18,B24,B25,B26)</f>
        <v>7526</v>
      </c>
      <c r="C17" s="10">
        <f>SUM(C18,C24,C25,C26)</f>
        <v>10656</v>
      </c>
      <c r="D17" s="35">
        <f>IF(B17=0,0,C17/B17*100)</f>
        <v>141.58915758703162</v>
      </c>
      <c r="E17" s="10">
        <f>SUM(E18,E24,E25,E26)</f>
        <v>6507</v>
      </c>
      <c r="F17" s="33">
        <f>IF(E17=0,0,(C17-E17)/E17*100)</f>
        <v>63.76210235131396</v>
      </c>
      <c r="G17" s="30" t="s">
        <v>30</v>
      </c>
      <c r="H17" s="9">
        <v>500</v>
      </c>
      <c r="I17" s="9">
        <v>955</v>
      </c>
      <c r="J17" s="10">
        <f t="shared" si="1"/>
        <v>925</v>
      </c>
      <c r="K17" s="10">
        <v>0</v>
      </c>
      <c r="L17" s="24">
        <f>IF(H17=0,0,(J17-K17)/H17*100)</f>
        <v>185</v>
      </c>
      <c r="M17" s="9">
        <v>30</v>
      </c>
      <c r="N17" s="24">
        <f>IF(H17+M17=0,0,I17/(H17+M17)*100)</f>
        <v>180.18867924528303</v>
      </c>
      <c r="O17" s="9">
        <v>415</v>
      </c>
      <c r="P17" s="23">
        <f t="shared" si="0"/>
        <v>130.12048192771084</v>
      </c>
    </row>
    <row r="18" spans="1:16" s="12" customFormat="1" ht="14.25">
      <c r="A18" s="7" t="s">
        <v>35</v>
      </c>
      <c r="B18" s="10">
        <f>SUM(B19:B23)</f>
        <v>1752</v>
      </c>
      <c r="C18" s="10">
        <f>SUM(C19:C23)</f>
        <v>2649</v>
      </c>
      <c r="D18" s="35">
        <f>IF(B18=0,0,C18/B18*100)</f>
        <v>151.1986301369863</v>
      </c>
      <c r="E18" s="10">
        <f>SUM(E19:E23)</f>
        <v>1572</v>
      </c>
      <c r="F18" s="33">
        <f t="shared" si="2"/>
        <v>68.51145038167938</v>
      </c>
      <c r="G18" s="7" t="s">
        <v>31</v>
      </c>
      <c r="H18" s="9">
        <v>1599</v>
      </c>
      <c r="I18" s="9">
        <v>2917</v>
      </c>
      <c r="J18" s="10">
        <f t="shared" si="1"/>
        <v>2802</v>
      </c>
      <c r="K18" s="10">
        <v>1509</v>
      </c>
      <c r="L18" s="24">
        <f>IF(H18=0,0,(J18-K18)/H18*100)</f>
        <v>80.86303939962477</v>
      </c>
      <c r="M18" s="9">
        <v>115</v>
      </c>
      <c r="N18" s="24">
        <f>IF(H18+M18=0,0,I18/(H18+M18)*100)</f>
        <v>170.18669778296382</v>
      </c>
      <c r="O18" s="9">
        <v>1214</v>
      </c>
      <c r="P18" s="23">
        <f t="shared" si="0"/>
        <v>140.28006589785832</v>
      </c>
    </row>
    <row r="19" spans="1:16" s="12" customFormat="1" ht="14.25">
      <c r="A19" s="55" t="s">
        <v>81</v>
      </c>
      <c r="B19" s="10">
        <v>500</v>
      </c>
      <c r="C19" s="10">
        <v>933</v>
      </c>
      <c r="D19" s="35">
        <f>IF(B19=0,0,C19/B19*100)</f>
        <v>186.60000000000002</v>
      </c>
      <c r="E19" s="10">
        <v>444</v>
      </c>
      <c r="F19" s="33">
        <f t="shared" si="2"/>
        <v>110.13513513513513</v>
      </c>
      <c r="G19" s="7" t="s">
        <v>32</v>
      </c>
      <c r="H19" s="9">
        <v>4278</v>
      </c>
      <c r="I19" s="9">
        <v>23028</v>
      </c>
      <c r="J19" s="10">
        <f t="shared" si="1"/>
        <v>5319</v>
      </c>
      <c r="K19" s="10">
        <v>831</v>
      </c>
      <c r="L19" s="24">
        <f>IF(H19=0,0,(J19-K19)/H19*100)</f>
        <v>104.90883590462833</v>
      </c>
      <c r="M19" s="9">
        <v>17709</v>
      </c>
      <c r="N19" s="24">
        <f>IF(H19+M19=0,0,I19/(H19+M19)*100)</f>
        <v>104.73461590940101</v>
      </c>
      <c r="O19" s="9">
        <v>11471</v>
      </c>
      <c r="P19" s="23">
        <f t="shared" si="0"/>
        <v>100.74971667683724</v>
      </c>
    </row>
    <row r="20" spans="1:16" s="12" customFormat="1" ht="14.25">
      <c r="A20" s="56" t="s">
        <v>82</v>
      </c>
      <c r="B20" s="10">
        <v>1000</v>
      </c>
      <c r="C20" s="10">
        <v>1304</v>
      </c>
      <c r="D20" s="35">
        <f>IF(B20=0,0,C20/B20*100)</f>
        <v>130.4</v>
      </c>
      <c r="E20" s="10">
        <v>901</v>
      </c>
      <c r="F20" s="33">
        <f t="shared" si="2"/>
        <v>44.72807991120977</v>
      </c>
      <c r="G20" s="7" t="s">
        <v>34</v>
      </c>
      <c r="H20" s="9">
        <v>155</v>
      </c>
      <c r="I20" s="9">
        <v>1690</v>
      </c>
      <c r="J20" s="10">
        <f t="shared" si="1"/>
        <v>368</v>
      </c>
      <c r="K20" s="10">
        <v>196</v>
      </c>
      <c r="L20" s="24">
        <f>IF(H20=0,0,(J20-K20)/H20*100)</f>
        <v>110.96774193548387</v>
      </c>
      <c r="M20" s="9">
        <v>1322</v>
      </c>
      <c r="N20" s="24">
        <f>IF(H20+M20=0,0,I20/(H20+M20)*100)</f>
        <v>114.42112389979688</v>
      </c>
      <c r="O20" s="9">
        <v>1158</v>
      </c>
      <c r="P20" s="23">
        <f t="shared" si="0"/>
        <v>45.9412780656304</v>
      </c>
    </row>
    <row r="21" spans="1:16" s="12" customFormat="1" ht="14.25">
      <c r="A21" s="56" t="s">
        <v>83</v>
      </c>
      <c r="B21" s="10">
        <v>192</v>
      </c>
      <c r="C21" s="10">
        <v>218</v>
      </c>
      <c r="D21" s="35">
        <f>IF(B21=0,0,C21/B21*100)</f>
        <v>113.54166666666667</v>
      </c>
      <c r="E21" s="10">
        <v>227</v>
      </c>
      <c r="F21" s="33">
        <f t="shared" si="2"/>
        <v>-3.9647577092511015</v>
      </c>
      <c r="G21" s="38" t="s">
        <v>44</v>
      </c>
      <c r="H21" s="9">
        <v>121</v>
      </c>
      <c r="I21" s="9">
        <v>883</v>
      </c>
      <c r="J21" s="10">
        <f t="shared" si="1"/>
        <v>410</v>
      </c>
      <c r="K21" s="10">
        <v>274</v>
      </c>
      <c r="L21" s="24">
        <f>IF(H21=0,0,(J21-K21)/H21*100)</f>
        <v>112.39669421487604</v>
      </c>
      <c r="M21" s="9">
        <v>473</v>
      </c>
      <c r="N21" s="24">
        <f>IF(H21+M21=0,0,I21/(H21+M21)*100)</f>
        <v>148.65319865319867</v>
      </c>
      <c r="O21" s="9">
        <v>588</v>
      </c>
      <c r="P21" s="23">
        <f t="shared" si="0"/>
        <v>50.17006802721088</v>
      </c>
    </row>
    <row r="22" spans="1:16" s="12" customFormat="1" ht="14.25">
      <c r="A22" s="56" t="s">
        <v>84</v>
      </c>
      <c r="B22" s="10">
        <v>60</v>
      </c>
      <c r="C22" s="10"/>
      <c r="D22" s="35"/>
      <c r="E22" s="10"/>
      <c r="F22" s="33"/>
      <c r="G22" s="38" t="s">
        <v>45</v>
      </c>
      <c r="H22" s="9">
        <v>119</v>
      </c>
      <c r="I22" s="9">
        <v>1305</v>
      </c>
      <c r="J22" s="10">
        <f t="shared" si="1"/>
        <v>192</v>
      </c>
      <c r="K22" s="10">
        <v>58</v>
      </c>
      <c r="L22" s="24">
        <f>IF(H22=0,0,(J22-K22)/H22*100)</f>
        <v>112.60504201680672</v>
      </c>
      <c r="M22" s="9">
        <v>1113</v>
      </c>
      <c r="N22" s="24">
        <f>IF(H22+M22=0,0,I22/(H22+M22)*100)</f>
        <v>105.92532467532467</v>
      </c>
      <c r="O22" s="9">
        <v>2817</v>
      </c>
      <c r="P22" s="23">
        <f t="shared" si="0"/>
        <v>-53.674121405750796</v>
      </c>
    </row>
    <row r="23" spans="1:16" s="12" customFormat="1" ht="14.25">
      <c r="A23" s="56" t="s">
        <v>85</v>
      </c>
      <c r="B23" s="8">
        <v>0</v>
      </c>
      <c r="C23" s="8">
        <v>194</v>
      </c>
      <c r="D23" s="35">
        <f>IF(B23=0,0,C23/B23*100)</f>
        <v>0</v>
      </c>
      <c r="E23" s="8">
        <v>0</v>
      </c>
      <c r="F23" s="33">
        <f t="shared" si="2"/>
        <v>0</v>
      </c>
      <c r="G23" s="38" t="s">
        <v>46</v>
      </c>
      <c r="H23" s="9">
        <v>726</v>
      </c>
      <c r="I23" s="9">
        <v>3296</v>
      </c>
      <c r="J23" s="10">
        <f t="shared" si="1"/>
        <v>2172</v>
      </c>
      <c r="K23" s="10">
        <v>28</v>
      </c>
      <c r="L23" s="24">
        <f>IF(H23=0,0,(J23-K23)/H23*100)</f>
        <v>295.3168044077135</v>
      </c>
      <c r="M23" s="9">
        <v>1124</v>
      </c>
      <c r="N23" s="24">
        <f>IF(H23+M23=0,0,I23/(H23+M23)*100)</f>
        <v>178.16216216216216</v>
      </c>
      <c r="O23" s="9">
        <v>2858</v>
      </c>
      <c r="P23" s="23">
        <f t="shared" si="0"/>
        <v>15.325402379286215</v>
      </c>
    </row>
    <row r="24" spans="1:16" s="12" customFormat="1" ht="14.25">
      <c r="A24" s="7" t="s">
        <v>36</v>
      </c>
      <c r="B24" s="8">
        <v>1961</v>
      </c>
      <c r="C24" s="8">
        <v>4358</v>
      </c>
      <c r="D24" s="35">
        <f>IF(B24=0,0,C24/B24*100)</f>
        <v>222.233554309026</v>
      </c>
      <c r="E24" s="8">
        <v>2893</v>
      </c>
      <c r="F24" s="33">
        <f>IF(E24=0,0,(C24-E24)/E24*100)</f>
        <v>50.639474593847225</v>
      </c>
      <c r="G24" s="38" t="s">
        <v>47</v>
      </c>
      <c r="H24" s="9"/>
      <c r="I24" s="9">
        <v>1616</v>
      </c>
      <c r="J24" s="10">
        <f t="shared" si="1"/>
        <v>1082</v>
      </c>
      <c r="K24" s="10">
        <v>1082</v>
      </c>
      <c r="L24" s="24">
        <f>IF(H24=0,0,(J24-K24)/H24*100)</f>
        <v>0</v>
      </c>
      <c r="M24" s="9">
        <v>534</v>
      </c>
      <c r="N24" s="24">
        <f>IF(H24+M24=0,0,I24/(H24+M24)*100)</f>
        <v>302.6217228464419</v>
      </c>
      <c r="O24" s="9">
        <v>746</v>
      </c>
      <c r="P24" s="23">
        <f t="shared" si="0"/>
        <v>116.62198391420912</v>
      </c>
    </row>
    <row r="25" spans="1:16" s="12" customFormat="1" ht="14.25">
      <c r="A25" s="7" t="s">
        <v>37</v>
      </c>
      <c r="B25" s="10">
        <v>2595</v>
      </c>
      <c r="C25" s="10">
        <v>2806</v>
      </c>
      <c r="D25" s="35">
        <f>IF(B25=0,0,C25/B25*100)</f>
        <v>108.131021194605</v>
      </c>
      <c r="E25" s="10">
        <v>1989</v>
      </c>
      <c r="F25" s="33">
        <f>IF(E25=0,0,(C25-E25)/E25*100)</f>
        <v>41.07591754650578</v>
      </c>
      <c r="G25" s="36" t="s">
        <v>67</v>
      </c>
      <c r="H25" s="9">
        <v>202</v>
      </c>
      <c r="I25" s="9">
        <v>231</v>
      </c>
      <c r="J25" s="10">
        <f t="shared" si="1"/>
        <v>231</v>
      </c>
      <c r="K25" s="10">
        <v>10</v>
      </c>
      <c r="L25" s="24">
        <f>IF(H25=0,0,(J25-K25)/H25*100)</f>
        <v>109.40594059405942</v>
      </c>
      <c r="M25" s="9">
        <v>0</v>
      </c>
      <c r="N25" s="24">
        <f>IF(H25+M25=0,0,I25/(H25+M25)*100)</f>
        <v>114.35643564356435</v>
      </c>
      <c r="O25" s="9">
        <v>358</v>
      </c>
      <c r="P25" s="23">
        <f t="shared" si="0"/>
        <v>-35.47486033519553</v>
      </c>
    </row>
    <row r="26" spans="1:16" s="12" customFormat="1" ht="15">
      <c r="A26" s="39" t="s">
        <v>56</v>
      </c>
      <c r="B26" s="8">
        <v>1218</v>
      </c>
      <c r="C26" s="8">
        <v>843</v>
      </c>
      <c r="D26" s="35">
        <f>IF(B26=0,0,C26/B26*100)</f>
        <v>69.21182266009852</v>
      </c>
      <c r="E26" s="8">
        <v>53</v>
      </c>
      <c r="F26" s="33">
        <f t="shared" si="2"/>
        <v>1490.566037735849</v>
      </c>
      <c r="G26" s="36" t="s">
        <v>70</v>
      </c>
      <c r="H26" s="9"/>
      <c r="I26" s="9">
        <v>40</v>
      </c>
      <c r="J26" s="10">
        <f t="shared" si="1"/>
        <v>0</v>
      </c>
      <c r="K26" s="10"/>
      <c r="L26" s="24">
        <f>IF(H26=0,0,(J26-K26)/H26*100)</f>
        <v>0</v>
      </c>
      <c r="M26" s="9">
        <v>40</v>
      </c>
      <c r="N26" s="24">
        <f>IF(H26+M26=0,0,I26/(H26+M26)*100)</f>
        <v>100</v>
      </c>
      <c r="O26" s="9">
        <v>0</v>
      </c>
      <c r="P26" s="23">
        <f t="shared" si="0"/>
        <v>0</v>
      </c>
    </row>
    <row r="27" spans="1:16" s="12" customFormat="1" ht="15">
      <c r="A27" s="22" t="s">
        <v>64</v>
      </c>
      <c r="B27" s="8"/>
      <c r="C27" s="8">
        <v>144</v>
      </c>
      <c r="D27" s="35"/>
      <c r="E27" s="8">
        <v>53</v>
      </c>
      <c r="F27" s="33"/>
      <c r="G27" s="36" t="s">
        <v>68</v>
      </c>
      <c r="H27" s="9">
        <v>9</v>
      </c>
      <c r="I27" s="9">
        <v>9</v>
      </c>
      <c r="J27" s="10">
        <f t="shared" si="1"/>
        <v>9</v>
      </c>
      <c r="K27" s="10"/>
      <c r="L27" s="24">
        <f>IF(H27=0,0,(J27-K27)/H27*100)</f>
        <v>100</v>
      </c>
      <c r="M27" s="9"/>
      <c r="N27" s="24">
        <f>IF(H27+M27=0,0,I27/(H27+M27)*100)</f>
        <v>100</v>
      </c>
      <c r="O27" s="9"/>
      <c r="P27" s="23">
        <f t="shared" si="0"/>
        <v>0</v>
      </c>
    </row>
    <row r="28" spans="1:16" s="12" customFormat="1" ht="14.25">
      <c r="A28" s="29" t="s">
        <v>2</v>
      </c>
      <c r="B28" s="8">
        <f>SUM(B7,B17)</f>
        <v>36916</v>
      </c>
      <c r="C28" s="8">
        <f>SUM(C7,C17)</f>
        <v>38211</v>
      </c>
      <c r="D28" s="35">
        <f>IF(B28=0,0,C28/B28*100)</f>
        <v>103.5079640264384</v>
      </c>
      <c r="E28" s="8">
        <f>SUM(E7,E17)</f>
        <v>28455</v>
      </c>
      <c r="F28" s="35">
        <f t="shared" si="2"/>
        <v>34.285714285714285</v>
      </c>
      <c r="G28" s="7" t="s">
        <v>69</v>
      </c>
      <c r="H28" s="9">
        <f>SUM(H29:H31)</f>
        <v>7180</v>
      </c>
      <c r="I28" s="9">
        <f>SUM(I29:I31)</f>
        <v>399</v>
      </c>
      <c r="J28" s="10">
        <f t="shared" si="1"/>
        <v>255</v>
      </c>
      <c r="K28" s="9">
        <f>SUM(K29:K31)</f>
        <v>102</v>
      </c>
      <c r="L28" s="24">
        <f>IF(H28=0,0,(J28-K28)/H28*100)</f>
        <v>2.13091922005571</v>
      </c>
      <c r="M28" s="9">
        <f>SUM(M29:M31)</f>
        <v>144</v>
      </c>
      <c r="N28" s="24">
        <f>IF(H28+M28=0,0,I28/(H28+M28)*100)</f>
        <v>5.447842708902239</v>
      </c>
      <c r="O28" s="9">
        <f>SUM(O29:O31)</f>
        <v>487</v>
      </c>
      <c r="P28" s="23">
        <f t="shared" si="0"/>
        <v>-18.069815195071868</v>
      </c>
    </row>
    <row r="29" spans="1:16" s="12" customFormat="1" ht="14.25">
      <c r="A29" s="7" t="s">
        <v>57</v>
      </c>
      <c r="B29" s="8">
        <f>SUM(B30:B34)</f>
        <v>30876</v>
      </c>
      <c r="C29" s="8">
        <f>SUM(C30:C32)</f>
        <v>99106</v>
      </c>
      <c r="D29" s="35">
        <f>IF(B29=0,0,C29/B29*100)</f>
        <v>320.98069698147424</v>
      </c>
      <c r="E29" s="8">
        <f>SUM(E30:E32)</f>
        <v>64958</v>
      </c>
      <c r="F29" s="33">
        <f t="shared" si="2"/>
        <v>52.569352504695345</v>
      </c>
      <c r="G29" s="7" t="s">
        <v>48</v>
      </c>
      <c r="H29" s="9">
        <v>200</v>
      </c>
      <c r="I29" s="9"/>
      <c r="J29" s="10">
        <f t="shared" si="1"/>
        <v>0</v>
      </c>
      <c r="K29" s="10">
        <v>0</v>
      </c>
      <c r="L29" s="24">
        <f>IF(H29=0,0,(J29-K29)/H29*100)</f>
        <v>0</v>
      </c>
      <c r="M29" s="9">
        <v>0</v>
      </c>
      <c r="N29" s="24">
        <f>IF(H29+M29=0,0,I29/(H29+M29)*100)</f>
        <v>0</v>
      </c>
      <c r="O29" s="9"/>
      <c r="P29" s="23">
        <f t="shared" si="0"/>
        <v>0</v>
      </c>
    </row>
    <row r="30" spans="1:16" s="12" customFormat="1" ht="15">
      <c r="A30" s="7" t="s">
        <v>58</v>
      </c>
      <c r="B30" s="10">
        <v>2877</v>
      </c>
      <c r="C30" s="10">
        <v>5043</v>
      </c>
      <c r="D30" s="35">
        <f>IF(B30=0,0,C30/B30*100)</f>
        <v>175.28675703858184</v>
      </c>
      <c r="E30" s="10">
        <v>2806</v>
      </c>
      <c r="F30" s="33">
        <f t="shared" si="2"/>
        <v>79.72202423378475</v>
      </c>
      <c r="G30" s="22" t="s">
        <v>49</v>
      </c>
      <c r="H30" s="9">
        <v>6860</v>
      </c>
      <c r="I30" s="9">
        <v>5</v>
      </c>
      <c r="J30" s="10">
        <f t="shared" si="1"/>
        <v>5</v>
      </c>
      <c r="K30" s="10">
        <v>0</v>
      </c>
      <c r="L30" s="24">
        <f>IF(H30=0,0,(J30-K30)/H30*100)</f>
        <v>0.0728862973760933</v>
      </c>
      <c r="M30" s="9"/>
      <c r="N30" s="24">
        <f>IF(H30+M30=0,0,I30/(H30+M30)*100)</f>
        <v>0.0728862973760933</v>
      </c>
      <c r="O30" s="9"/>
      <c r="P30" s="23">
        <f t="shared" si="0"/>
        <v>0</v>
      </c>
    </row>
    <row r="31" spans="1:16" s="12" customFormat="1" ht="15">
      <c r="A31" s="7" t="s">
        <v>59</v>
      </c>
      <c r="B31" s="10">
        <v>26503</v>
      </c>
      <c r="C31" s="10">
        <v>46497</v>
      </c>
      <c r="D31" s="35">
        <f>IF(B31=0,0,C31/B31*100)</f>
        <v>175.44051616798097</v>
      </c>
      <c r="E31" s="10">
        <v>29166</v>
      </c>
      <c r="F31" s="33">
        <f t="shared" si="2"/>
        <v>59.42192964410615</v>
      </c>
      <c r="G31" s="22" t="s">
        <v>50</v>
      </c>
      <c r="H31" s="9">
        <v>120</v>
      </c>
      <c r="I31" s="9">
        <v>394</v>
      </c>
      <c r="J31" s="10">
        <f t="shared" si="1"/>
        <v>250</v>
      </c>
      <c r="K31" s="10">
        <v>102</v>
      </c>
      <c r="L31" s="24">
        <f>IF(H31=0,0,(J31-K31)/H31*100)</f>
        <v>123.33333333333334</v>
      </c>
      <c r="M31" s="9">
        <v>144</v>
      </c>
      <c r="N31" s="24">
        <f>IF(H31+M31=0,0,I31/(H31+M31)*100)</f>
        <v>149.24242424242425</v>
      </c>
      <c r="O31" s="9">
        <v>487</v>
      </c>
      <c r="P31" s="23">
        <f t="shared" si="0"/>
        <v>-19.096509240246405</v>
      </c>
    </row>
    <row r="32" spans="1:16" s="12" customFormat="1" ht="14.25">
      <c r="A32" s="7" t="s">
        <v>60</v>
      </c>
      <c r="B32" s="10">
        <v>1358</v>
      </c>
      <c r="C32" s="10">
        <v>47566</v>
      </c>
      <c r="D32" s="35">
        <f>IF(B32=0,0,C32/B32*100)</f>
        <v>3502.6509572901327</v>
      </c>
      <c r="E32" s="10">
        <v>32986</v>
      </c>
      <c r="F32" s="33">
        <f t="shared" si="2"/>
        <v>44.200569938761895</v>
      </c>
      <c r="G32" s="29" t="s">
        <v>1</v>
      </c>
      <c r="H32" s="13">
        <f>SUM(H7:H10,H12:H16,H18:H28)</f>
        <v>65492</v>
      </c>
      <c r="I32" s="13">
        <f>SUM(I7:I10,I12:I16,I18:I28)</f>
        <v>126122</v>
      </c>
      <c r="J32" s="10">
        <f t="shared" si="1"/>
        <v>80301</v>
      </c>
      <c r="K32" s="13">
        <f>SUM(K7:K10,K12:K16,K18:K28)</f>
        <v>13271</v>
      </c>
      <c r="L32" s="24">
        <f>IF(H32=0,0,(J32-K32)/H32*100)</f>
        <v>102.34837842789959</v>
      </c>
      <c r="M32" s="13">
        <f>SUM(M7:M10,M12:M16,M18:M28)</f>
        <v>45821</v>
      </c>
      <c r="N32" s="24">
        <f>IF(H32+M32=0,0,I32/(H32+M32)*100)</f>
        <v>113.30392676506787</v>
      </c>
      <c r="O32" s="13">
        <f>SUM(O7:O10,O12:O16,O18:O28)</f>
        <v>90965</v>
      </c>
      <c r="P32" s="23">
        <f t="shared" si="0"/>
        <v>38.64893090749189</v>
      </c>
    </row>
    <row r="33" spans="1:16" s="12" customFormat="1" ht="15">
      <c r="A33" s="7" t="s">
        <v>51</v>
      </c>
      <c r="B33" s="10">
        <v>138</v>
      </c>
      <c r="C33" s="10">
        <v>16777</v>
      </c>
      <c r="D33" s="35">
        <f>IF(B33=0,0,C33/B33*100)</f>
        <v>12157.246376811594</v>
      </c>
      <c r="E33" s="10">
        <v>14164</v>
      </c>
      <c r="F33" s="33">
        <f t="shared" si="2"/>
        <v>18.448178480655184</v>
      </c>
      <c r="G33" s="27" t="s">
        <v>38</v>
      </c>
      <c r="H33" s="9"/>
      <c r="I33" s="9"/>
      <c r="J33" s="10">
        <f t="shared" si="1"/>
        <v>0</v>
      </c>
      <c r="K33" s="10"/>
      <c r="L33" s="24">
        <f>IF(H33=0,0,(J33-K33)/H33*100)</f>
        <v>0</v>
      </c>
      <c r="M33" s="9"/>
      <c r="N33" s="24">
        <f>IF(H33+M33=0,0,I33/(H33+M33)*100)</f>
        <v>0</v>
      </c>
      <c r="O33" s="9"/>
      <c r="P33" s="23">
        <f t="shared" si="0"/>
        <v>0</v>
      </c>
    </row>
    <row r="34" spans="1:16" s="12" customFormat="1" ht="14.25">
      <c r="A34" s="37" t="s">
        <v>65</v>
      </c>
      <c r="B34" s="10">
        <v>0</v>
      </c>
      <c r="C34" s="10">
        <v>1000</v>
      </c>
      <c r="D34" s="35">
        <f>IF(B34=0,0,C34/B34*100)</f>
        <v>0</v>
      </c>
      <c r="E34" s="10">
        <v>387</v>
      </c>
      <c r="F34" s="33">
        <f t="shared" si="2"/>
        <v>158.39793281653746</v>
      </c>
      <c r="G34" s="26" t="s">
        <v>39</v>
      </c>
      <c r="H34" s="13">
        <v>100</v>
      </c>
      <c r="I34" s="13"/>
      <c r="J34" s="14"/>
      <c r="K34" s="13">
        <v>0</v>
      </c>
      <c r="L34" s="24">
        <f>IF(H34=0,0,(J34-K34)/H34*100)</f>
        <v>0</v>
      </c>
      <c r="M34" s="13">
        <v>0</v>
      </c>
      <c r="N34" s="24"/>
      <c r="O34" s="13">
        <v>0</v>
      </c>
      <c r="P34" s="23">
        <f t="shared" si="0"/>
        <v>0</v>
      </c>
    </row>
    <row r="35" spans="1:16" s="12" customFormat="1" ht="14.25">
      <c r="A35" s="11" t="s">
        <v>61</v>
      </c>
      <c r="B35" s="8">
        <f>SUM(B28:B29)</f>
        <v>67792</v>
      </c>
      <c r="C35" s="8">
        <f>SUM(C28:C29,C33:C34)</f>
        <v>155094</v>
      </c>
      <c r="D35" s="35">
        <f>IF(B35=0,0,C35/B35*100)</f>
        <v>228.77920698607505</v>
      </c>
      <c r="E35" s="8">
        <f>SUM(E28:E29,E33:E34)</f>
        <v>107964</v>
      </c>
      <c r="F35" s="33">
        <f t="shared" si="2"/>
        <v>43.65344003556741</v>
      </c>
      <c r="G35" s="7" t="s">
        <v>40</v>
      </c>
      <c r="H35" s="9">
        <v>2100</v>
      </c>
      <c r="I35" s="9">
        <v>2133</v>
      </c>
      <c r="J35" s="10"/>
      <c r="K35" s="10"/>
      <c r="L35" s="24">
        <f>IF(H35=0,0,(J35-K35)/H35*100)</f>
        <v>0</v>
      </c>
      <c r="M35" s="9"/>
      <c r="N35" s="24">
        <f>IF(H35+M35=0,0,I35/(H35+M35)*100)</f>
        <v>101.57142857142858</v>
      </c>
      <c r="O35" s="9">
        <v>2030</v>
      </c>
      <c r="P35" s="23">
        <f t="shared" si="0"/>
        <v>5.073891625615764</v>
      </c>
    </row>
    <row r="36" spans="1:16" s="12" customFormat="1" ht="14.25">
      <c r="A36" s="11" t="s">
        <v>62</v>
      </c>
      <c r="B36" s="8">
        <v>67792</v>
      </c>
      <c r="C36" s="8">
        <f>I38</f>
        <v>128505</v>
      </c>
      <c r="D36" s="35"/>
      <c r="E36" s="8"/>
      <c r="F36" s="33">
        <v>0</v>
      </c>
      <c r="G36" s="7" t="s">
        <v>41</v>
      </c>
      <c r="H36" s="9">
        <v>100</v>
      </c>
      <c r="I36" s="9">
        <v>250</v>
      </c>
      <c r="J36" s="10">
        <f t="shared" si="1"/>
        <v>100</v>
      </c>
      <c r="K36" s="10"/>
      <c r="L36" s="24">
        <f>IF(H36=0,0,(J36-K36)/H36*100)</f>
        <v>100</v>
      </c>
      <c r="M36" s="9">
        <v>150</v>
      </c>
      <c r="N36" s="24">
        <f>IF(H36+M36=0,0,I36/(H36+M36)*100)</f>
        <v>100</v>
      </c>
      <c r="O36" s="9">
        <v>500</v>
      </c>
      <c r="P36" s="23">
        <f t="shared" si="0"/>
        <v>-50</v>
      </c>
    </row>
    <row r="37" spans="1:16" s="12" customFormat="1" ht="14.25">
      <c r="A37" s="11" t="s">
        <v>63</v>
      </c>
      <c r="B37" s="8"/>
      <c r="C37" s="8">
        <f>C35-C36</f>
        <v>26589</v>
      </c>
      <c r="D37" s="35"/>
      <c r="E37" s="8"/>
      <c r="F37" s="33">
        <v>0</v>
      </c>
      <c r="G37" s="7"/>
      <c r="H37" s="9">
        <v>0</v>
      </c>
      <c r="I37" s="9">
        <v>0</v>
      </c>
      <c r="J37" s="10">
        <f t="shared" si="1"/>
        <v>0</v>
      </c>
      <c r="K37" s="10"/>
      <c r="L37" s="24">
        <f>IF(H37=0,0,(J37-K37)/H37*100)</f>
        <v>0</v>
      </c>
      <c r="M37" s="9">
        <v>0</v>
      </c>
      <c r="N37" s="24">
        <f>IF(H37+M37=0,0,I37/(H37+M37)*100)</f>
        <v>0</v>
      </c>
      <c r="O37" s="9">
        <v>0</v>
      </c>
      <c r="P37" s="23">
        <f t="shared" si="0"/>
        <v>0</v>
      </c>
    </row>
    <row r="38" spans="1:16" s="12" customFormat="1" ht="14.25">
      <c r="A38" s="11" t="s">
        <v>78</v>
      </c>
      <c r="B38" s="8"/>
      <c r="C38" s="8">
        <v>168</v>
      </c>
      <c r="D38" s="35"/>
      <c r="E38" s="8"/>
      <c r="F38" s="33"/>
      <c r="G38" s="7" t="s">
        <v>0</v>
      </c>
      <c r="H38" s="6">
        <f>SUM(H32,H34:H36)</f>
        <v>67792</v>
      </c>
      <c r="I38" s="6">
        <f>SUM(I32,I34:I36)</f>
        <v>128505</v>
      </c>
      <c r="J38" s="6">
        <f>SUM(J32,J34:J36)</f>
        <v>80401</v>
      </c>
      <c r="K38" s="6">
        <f>SUM(K32,K34:K36)</f>
        <v>13271</v>
      </c>
      <c r="L38" s="24">
        <f>IF(H38=0,0,(J38-K38)/H38*100)</f>
        <v>99.02348359688459</v>
      </c>
      <c r="M38" s="6">
        <f>SUM(M32,M34:M36)</f>
        <v>45971</v>
      </c>
      <c r="N38" s="24">
        <f>IF(H38+M38=0,0,I38/(H38+M38)*100)</f>
        <v>112.95851902639697</v>
      </c>
      <c r="O38" s="6">
        <f>SUM(O32,O34:O36)</f>
        <v>93495</v>
      </c>
      <c r="P38" s="23">
        <f t="shared" si="0"/>
        <v>37.44585271939676</v>
      </c>
    </row>
    <row r="39" spans="1:16" s="12" customFormat="1" ht="15">
      <c r="A39" s="28" t="s">
        <v>76</v>
      </c>
      <c r="B39"/>
      <c r="C39" s="2"/>
      <c r="D39" s="34"/>
      <c r="E39" s="2"/>
      <c r="F39" s="34"/>
      <c r="G39" s="2" t="s">
        <v>66</v>
      </c>
      <c r="H39" s="1"/>
      <c r="I39" s="5" t="s">
        <v>42</v>
      </c>
      <c r="J39" s="1"/>
      <c r="K39" s="4"/>
      <c r="L39"/>
      <c r="M39" s="3" t="s">
        <v>38</v>
      </c>
      <c r="N39" s="2" t="s">
        <v>43</v>
      </c>
      <c r="O39" s="1"/>
      <c r="P39"/>
    </row>
    <row r="40" spans="1:16" s="12" customFormat="1" ht="15">
      <c r="A40" s="25" t="s">
        <v>38</v>
      </c>
      <c r="B40"/>
      <c r="C40"/>
      <c r="D40" s="34"/>
      <c r="E40"/>
      <c r="F40" s="34"/>
      <c r="G40"/>
      <c r="H40"/>
      <c r="I40"/>
      <c r="J40"/>
      <c r="K40"/>
      <c r="L40"/>
      <c r="M40"/>
      <c r="N40"/>
      <c r="O40"/>
      <c r="P40"/>
    </row>
    <row r="44" ht="15" customHeight="1"/>
    <row r="45" ht="12" customHeight="1"/>
  </sheetData>
  <mergeCells count="14">
    <mergeCell ref="O4:O6"/>
    <mergeCell ref="P4:P6"/>
    <mergeCell ref="J5:L5"/>
    <mergeCell ref="M5:M6"/>
    <mergeCell ref="H4:H6"/>
    <mergeCell ref="I4:I6"/>
    <mergeCell ref="N4:N6"/>
    <mergeCell ref="D4:D6"/>
    <mergeCell ref="E4:E6"/>
    <mergeCell ref="F4:F6"/>
    <mergeCell ref="G4:G6"/>
    <mergeCell ref="A4:A6"/>
    <mergeCell ref="B4:B6"/>
    <mergeCell ref="C4:C6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2012-05-25T08:42:16Z</cp:lastPrinted>
  <dcterms:created xsi:type="dcterms:W3CDTF">2003-04-01T02:18:31Z</dcterms:created>
  <dcterms:modified xsi:type="dcterms:W3CDTF">2012-05-25T08:42:21Z</dcterms:modified>
  <cp:category/>
  <cp:version/>
  <cp:contentType/>
  <cp:contentStatus/>
</cp:coreProperties>
</file>