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tabRatio="887" firstSheet="4" activeTab="15"/>
  </bookViews>
  <sheets>
    <sheet name="执行01表" sheetId="1" r:id="rId1"/>
    <sheet name="执行02表" sheetId="2" r:id="rId2"/>
    <sheet name="预算01表" sheetId="3" r:id="rId3"/>
    <sheet name="预算01-01表" sheetId="4" r:id="rId4"/>
    <sheet name="预算01-02表" sheetId="5" r:id="rId5"/>
    <sheet name="预算01-03表" sheetId="6" r:id="rId6"/>
    <sheet name="预算01-04表" sheetId="7" r:id="rId7"/>
    <sheet name="预算01-05表" sheetId="8" r:id="rId8"/>
    <sheet name="预算02表" sheetId="9" r:id="rId9"/>
    <sheet name="预算02-01表" sheetId="10" r:id="rId10"/>
    <sheet name="预算02-02表" sheetId="11" r:id="rId11"/>
    <sheet name="预算02-03表" sheetId="12" r:id="rId12"/>
    <sheet name="预算02-04表" sheetId="13" r:id="rId13"/>
    <sheet name="预算02-05表" sheetId="14" r:id="rId14"/>
    <sheet name="债务表" sheetId="15" r:id="rId15"/>
    <sheet name="三公经费表" sheetId="16" r:id="rId16"/>
  </sheets>
  <externalReferences>
    <externalReference r:id="rId19"/>
    <externalReference r:id="rId20"/>
  </externalReferences>
  <definedNames/>
  <calcPr fullCalcOnLoad="1"/>
</workbook>
</file>

<file path=xl/sharedStrings.xml><?xml version="1.0" encoding="utf-8"?>
<sst xmlns="http://schemas.openxmlformats.org/spreadsheetml/2006/main" count="923" uniqueCount="408">
  <si>
    <t>莞韶园2018年一般公共预算收支执行情况表</t>
  </si>
  <si>
    <t>执行01表</t>
  </si>
  <si>
    <t>单位：万元</t>
  </si>
  <si>
    <t>项目</t>
  </si>
  <si>
    <t>2018年预算数</t>
  </si>
  <si>
    <t>2018年完成数</t>
  </si>
  <si>
    <t>2018年完成数为预算数的%</t>
  </si>
  <si>
    <t>一、一般公共预算收入</t>
  </si>
  <si>
    <t>一、一般公共预算支出</t>
  </si>
  <si>
    <t xml:space="preserve"> 税收收入</t>
  </si>
  <si>
    <t xml:space="preserve"> 一般公共服务支出</t>
  </si>
  <si>
    <t xml:space="preserve">  增值税</t>
  </si>
  <si>
    <t xml:space="preserve"> 国防支出</t>
  </si>
  <si>
    <t xml:space="preserve">  营业税</t>
  </si>
  <si>
    <t xml:space="preserve"> 公共安全支出</t>
  </si>
  <si>
    <t xml:space="preserve">  企业所得税</t>
  </si>
  <si>
    <t xml:space="preserve"> 教育支出</t>
  </si>
  <si>
    <t xml:space="preserve">  个人所得税</t>
  </si>
  <si>
    <t xml:space="preserve"> 科学技术支出</t>
  </si>
  <si>
    <t xml:space="preserve">  资源税</t>
  </si>
  <si>
    <t xml:space="preserve"> 文化体育与传媒支出</t>
  </si>
  <si>
    <t>-</t>
  </si>
  <si>
    <t xml:space="preserve">  城市维护建设税</t>
  </si>
  <si>
    <t xml:space="preserve"> 社会保障和就业支出</t>
  </si>
  <si>
    <t xml:space="preserve">  房产税</t>
  </si>
  <si>
    <t xml:space="preserve"> 医疗卫生与计划生育支出</t>
  </si>
  <si>
    <t xml:space="preserve">  印花税</t>
  </si>
  <si>
    <t xml:space="preserve"> 节能环保支出</t>
  </si>
  <si>
    <t xml:space="preserve">  城镇土地使用税</t>
  </si>
  <si>
    <t xml:space="preserve"> 城乡社区支出</t>
  </si>
  <si>
    <t xml:space="preserve">  土地增值税</t>
  </si>
  <si>
    <t xml:space="preserve"> 农林水支出</t>
  </si>
  <si>
    <t xml:space="preserve">  车船税</t>
  </si>
  <si>
    <t xml:space="preserve"> 交通运输支出</t>
  </si>
  <si>
    <t xml:space="preserve">  耕地占用税</t>
  </si>
  <si>
    <t xml:space="preserve"> 资源勘探信息等支出</t>
  </si>
  <si>
    <t xml:space="preserve">  契税</t>
  </si>
  <si>
    <t xml:space="preserve"> 商业服务业等支出</t>
  </si>
  <si>
    <t xml:space="preserve">  烟叶税</t>
  </si>
  <si>
    <t xml:space="preserve"> 金融支出</t>
  </si>
  <si>
    <t xml:space="preserve">  其他税收收入</t>
  </si>
  <si>
    <t xml:space="preserve"> 国土海洋气象等支出</t>
  </si>
  <si>
    <t xml:space="preserve"> 非税收入</t>
  </si>
  <si>
    <t xml:space="preserve"> 住房保障支出</t>
  </si>
  <si>
    <t xml:space="preserve">  专项收入</t>
  </si>
  <si>
    <t xml:space="preserve"> 粮油物资储备支出</t>
  </si>
  <si>
    <t xml:space="preserve">  行政事业性收费收入</t>
  </si>
  <si>
    <t xml:space="preserve"> 预备费</t>
  </si>
  <si>
    <t xml:space="preserve">  罚没收入</t>
  </si>
  <si>
    <t xml:space="preserve"> 其他支出</t>
  </si>
  <si>
    <t xml:space="preserve">  国有资本经营收入</t>
  </si>
  <si>
    <t xml:space="preserve"> 债务付息支出</t>
  </si>
  <si>
    <t xml:space="preserve">  国有资源(资产)有偿使用收入</t>
  </si>
  <si>
    <t xml:space="preserve"> 债务发行费支出</t>
  </si>
  <si>
    <t xml:space="preserve">  其他收入</t>
  </si>
  <si>
    <t>二、上级补助收入</t>
  </si>
  <si>
    <t>二、上解上级支出</t>
  </si>
  <si>
    <t>三、债券转贷收入</t>
  </si>
  <si>
    <t>三、债券还本支出</t>
  </si>
  <si>
    <t>四、上年结余收入</t>
  </si>
  <si>
    <t>四、增设预算周转金</t>
  </si>
  <si>
    <t>五、调入预算稳定调节基金</t>
  </si>
  <si>
    <t>五、安排预算稳定调节基金</t>
  </si>
  <si>
    <t>六、年终结余</t>
  </si>
  <si>
    <t xml:space="preserve">  其中：净结余</t>
  </si>
  <si>
    <t>收入总计</t>
  </si>
  <si>
    <t>支出总计</t>
  </si>
  <si>
    <t>莞韶园2018年政府性基金预算收支执行情况表</t>
  </si>
  <si>
    <t>执行02表</t>
  </si>
  <si>
    <t>收入项目</t>
  </si>
  <si>
    <t>2018年
预算数</t>
  </si>
  <si>
    <t>2018年执行数</t>
  </si>
  <si>
    <t>执行数为
预算数的%</t>
  </si>
  <si>
    <t>支出项目</t>
  </si>
  <si>
    <t>一、新型墙体材料专项基金收入</t>
  </si>
  <si>
    <t>一、新型墙体材料专项基金支出</t>
  </si>
  <si>
    <t>二、城市公用事业附加收入</t>
  </si>
  <si>
    <t>二、城市公用事业附加支出</t>
  </si>
  <si>
    <t>三、国有土地使用权出让金收入</t>
  </si>
  <si>
    <t>三、国有土地使用权出让金支出</t>
  </si>
  <si>
    <t>四、农业土地开发资金收入</t>
  </si>
  <si>
    <t>四、农业土地开发资金支出</t>
  </si>
  <si>
    <t>五、城市基础设施配套费收入</t>
  </si>
  <si>
    <t>五、城市基础设施配套费支出</t>
  </si>
  <si>
    <t>六、彩票公益金收入</t>
  </si>
  <si>
    <t>六、彩票公益金支出</t>
  </si>
  <si>
    <t xml:space="preserve">  （一）福利彩票公益金收入</t>
  </si>
  <si>
    <t xml:space="preserve">  （一）福利彩票公益金支出</t>
  </si>
  <si>
    <t xml:space="preserve">  （二）体育彩票公益金收入</t>
  </si>
  <si>
    <t xml:space="preserve">  （二）体育彩票公益金支出</t>
  </si>
  <si>
    <t>七、彩票发行机构和彩票销售机构的业务费用</t>
  </si>
  <si>
    <t>七、彩票发行销售机构业务费安排的支出</t>
  </si>
  <si>
    <t>八、污水处理费</t>
  </si>
  <si>
    <t>九、债务发行费用支出</t>
  </si>
  <si>
    <t>收入合计</t>
  </si>
  <si>
    <t>支出合计</t>
  </si>
  <si>
    <t>转移性收入</t>
  </si>
  <si>
    <t>转移性支出</t>
  </si>
  <si>
    <t xml:space="preserve">    政府性基金转移收入</t>
  </si>
  <si>
    <t xml:space="preserve">    政府性基金转移支付</t>
  </si>
  <si>
    <t xml:space="preserve">    　政府性基金补助收入</t>
  </si>
  <si>
    <t xml:space="preserve">    　政府性基金补助支出</t>
  </si>
  <si>
    <t xml:space="preserve">    　政府性基金上解收入</t>
  </si>
  <si>
    <t xml:space="preserve">    　政府性基金上解支出</t>
  </si>
  <si>
    <t xml:space="preserve">    债券转贷收入</t>
  </si>
  <si>
    <t xml:space="preserve">    债务还本支出</t>
  </si>
  <si>
    <t xml:space="preserve">    上年结余收入</t>
  </si>
  <si>
    <t xml:space="preserve">    调出资金</t>
  </si>
  <si>
    <t xml:space="preserve">    调入资金</t>
  </si>
  <si>
    <t xml:space="preserve">    年终结余</t>
  </si>
  <si>
    <t>莞韶园2019年地方公共财政预算收支总表</t>
  </si>
  <si>
    <t>预算01表</t>
  </si>
  <si>
    <t>单位：元</t>
  </si>
  <si>
    <t>2019年预算</t>
  </si>
  <si>
    <t>一、税收收入</t>
  </si>
  <si>
    <t>一、一般公共服务支出</t>
  </si>
  <si>
    <t xml:space="preserve">    增值税</t>
  </si>
  <si>
    <t>二、外交支出</t>
  </si>
  <si>
    <t xml:space="preserve">    营业税</t>
  </si>
  <si>
    <t>三、国防支出</t>
  </si>
  <si>
    <t xml:space="preserve">    企业所得税</t>
  </si>
  <si>
    <t>四、公共安全支出</t>
  </si>
  <si>
    <t xml:space="preserve">    个人所得税</t>
  </si>
  <si>
    <t>五、教育支出</t>
  </si>
  <si>
    <t xml:space="preserve">    资源税</t>
  </si>
  <si>
    <t>六、科学技术支出</t>
  </si>
  <si>
    <t xml:space="preserve">    城市维护建设税</t>
  </si>
  <si>
    <t>七、文化旅游体育与传媒支出</t>
  </si>
  <si>
    <t xml:space="preserve">    房产税</t>
  </si>
  <si>
    <t>八、社会保障和就业支出</t>
  </si>
  <si>
    <t xml:space="preserve">    印花税</t>
  </si>
  <si>
    <t>九、卫生健康支出</t>
  </si>
  <si>
    <t xml:space="preserve">    城镇土地使用税</t>
  </si>
  <si>
    <t>十、节能环保支出</t>
  </si>
  <si>
    <t xml:space="preserve">    土地增值税</t>
  </si>
  <si>
    <t>十一、城乡社区支出</t>
  </si>
  <si>
    <t xml:space="preserve">    车船税</t>
  </si>
  <si>
    <t>十二、农林水支出</t>
  </si>
  <si>
    <t xml:space="preserve">    耕地占用税</t>
  </si>
  <si>
    <t>十三、交通运输支出</t>
  </si>
  <si>
    <t xml:space="preserve">    契税</t>
  </si>
  <si>
    <t>十四、资源勘探信息等支出</t>
  </si>
  <si>
    <t xml:space="preserve">    烟叶税</t>
  </si>
  <si>
    <t>十五、商业服务业支出</t>
  </si>
  <si>
    <t xml:space="preserve">    其他税收收入</t>
  </si>
  <si>
    <t>十六、金融支出</t>
  </si>
  <si>
    <t>二、非税收入</t>
  </si>
  <si>
    <t>十七、自然资源海洋气象等支出</t>
  </si>
  <si>
    <t xml:space="preserve">    专项收入</t>
  </si>
  <si>
    <t>十八、住房保障支出</t>
  </si>
  <si>
    <t xml:space="preserve">    行政事业性收费收入</t>
  </si>
  <si>
    <t>十九、粮油物资储备支出</t>
  </si>
  <si>
    <t xml:space="preserve">    罚没收入</t>
  </si>
  <si>
    <t>二十、灾害防治及应急管理支出</t>
  </si>
  <si>
    <t xml:space="preserve">    国有资本经营收入</t>
  </si>
  <si>
    <t>二十一、预备费</t>
  </si>
  <si>
    <t xml:space="preserve">    其他收入</t>
  </si>
  <si>
    <t>二十二、其他支出</t>
  </si>
  <si>
    <t>二十三、债务付息支出</t>
  </si>
  <si>
    <t>二十四、债务发行费用支出</t>
  </si>
  <si>
    <t>一般公共预算收入小计</t>
  </si>
  <si>
    <t>一般公共预算支出小计</t>
  </si>
  <si>
    <t>三、转移性收入</t>
  </si>
  <si>
    <t>二十五、转移性支出</t>
  </si>
  <si>
    <t xml:space="preserve">（一）返还性收入 </t>
  </si>
  <si>
    <t>（一）上解支出</t>
  </si>
  <si>
    <t>（二）一般性转移支付收入</t>
  </si>
  <si>
    <t xml:space="preserve">    体制上解支出</t>
  </si>
  <si>
    <t xml:space="preserve">    体制补助收入</t>
  </si>
  <si>
    <t xml:space="preserve">    专项上解支出</t>
  </si>
  <si>
    <t xml:space="preserve">    均衡性转移支付收入</t>
  </si>
  <si>
    <t>二十六、安排预算稳定调节基金</t>
  </si>
  <si>
    <t xml:space="preserve">    结算补助收入</t>
  </si>
  <si>
    <t>二十七、债务还本支出</t>
  </si>
  <si>
    <t xml:space="preserve">    其他补助收入</t>
  </si>
  <si>
    <t>二十八、年终结余</t>
  </si>
  <si>
    <t>（三）专项转移支付收入</t>
  </si>
  <si>
    <t xml:space="preserve">    净结余</t>
  </si>
  <si>
    <t xml:space="preserve">    省对省直管县财政试点市的补助  </t>
  </si>
  <si>
    <t xml:space="preserve">    其他专项转移支付收入</t>
  </si>
  <si>
    <t>（四）下级上解收入</t>
  </si>
  <si>
    <t xml:space="preserve">    上年结转收入</t>
  </si>
  <si>
    <t>五、调入资金</t>
  </si>
  <si>
    <t xml:space="preserve">    调入预算稳定调节基金</t>
  </si>
  <si>
    <t>工业园区2019年地方公共财政预算收支总表</t>
  </si>
  <si>
    <t>预算01-01表</t>
  </si>
  <si>
    <t>浈江片区2019年地方公共财政预算收支总表</t>
  </si>
  <si>
    <t>预算01-02表</t>
  </si>
  <si>
    <t>武江片区2019年地方公共财政预算收支总表</t>
  </si>
  <si>
    <t>预算01-03表</t>
  </si>
  <si>
    <t>莞韶园2019年一般公共预算支出功能科目明细表</t>
  </si>
  <si>
    <t>预算01-04表</t>
  </si>
  <si>
    <t>科目代码</t>
  </si>
  <si>
    <t>功能科目</t>
  </si>
  <si>
    <t>2019年预算数</t>
  </si>
  <si>
    <t>一般公共服务支出</t>
  </si>
  <si>
    <t>发展与改革事务</t>
  </si>
  <si>
    <t>其他发展与改革事务支出</t>
  </si>
  <si>
    <t>统计信息事务</t>
  </si>
  <si>
    <t>专项普查活动</t>
  </si>
  <si>
    <t>其他统计信息事务支出</t>
  </si>
  <si>
    <t>财政事务</t>
  </si>
  <si>
    <t>行政运行</t>
  </si>
  <si>
    <t>财政国库业务</t>
  </si>
  <si>
    <t>财政委托业务支出</t>
  </si>
  <si>
    <t>税收事务</t>
  </si>
  <si>
    <t>其他税收事务支出</t>
  </si>
  <si>
    <t>人力资源事务</t>
  </si>
  <si>
    <t>一般行政管理事务</t>
  </si>
  <si>
    <t>其他人力资源事务支出</t>
  </si>
  <si>
    <t>商贸事务</t>
  </si>
  <si>
    <t>招商引资</t>
  </si>
  <si>
    <t>群众团体事务</t>
  </si>
  <si>
    <t>工会事务</t>
  </si>
  <si>
    <t>组织事务</t>
  </si>
  <si>
    <t>其他组织事务支出</t>
  </si>
  <si>
    <t>其他共产党事务支出</t>
  </si>
  <si>
    <t>其他一般公共服务支出</t>
  </si>
  <si>
    <t>科学技术支出</t>
  </si>
  <si>
    <t>技术研究与开发</t>
  </si>
  <si>
    <t>其他技术研究与开发</t>
  </si>
  <si>
    <t>社会保障和就业支出</t>
  </si>
  <si>
    <t>人力资源和社会保障管理事务</t>
  </si>
  <si>
    <t>综合业务管理</t>
  </si>
  <si>
    <t>行政事业单位离退休</t>
  </si>
  <si>
    <t>归口管理的行政单位离退休</t>
  </si>
  <si>
    <t>事业单位离退休</t>
  </si>
  <si>
    <t>机关事业单位基本养老保险缴费支出</t>
  </si>
  <si>
    <t>机关事业单位职业年金缴费支出</t>
  </si>
  <si>
    <t>节能环保支出</t>
  </si>
  <si>
    <t>环境保护管理事务</t>
  </si>
  <si>
    <t>其他环境保护管理事务</t>
  </si>
  <si>
    <t>环境监测与监察</t>
  </si>
  <si>
    <t>建设项目环评审查与监督</t>
  </si>
  <si>
    <t>其他环境监测与监察支出</t>
  </si>
  <si>
    <t>城乡社区支出</t>
  </si>
  <si>
    <t>城乡社区公共设施</t>
  </si>
  <si>
    <t>小城镇基础设施建设</t>
  </si>
  <si>
    <t>其他城乡社区公共设施支出</t>
  </si>
  <si>
    <t>其他城乡社区支出</t>
  </si>
  <si>
    <t>农林水支出</t>
  </si>
  <si>
    <t>扶贫</t>
  </si>
  <si>
    <t>其他扶贫支出</t>
  </si>
  <si>
    <t>资源勘探信息等支出</t>
  </si>
  <si>
    <t>支持中小企业发展和管理支出</t>
  </si>
  <si>
    <t>其他支持中小企业发展和管理支出</t>
  </si>
  <si>
    <t>自然资源海洋气象等支出</t>
  </si>
  <si>
    <t>自然资源事务</t>
  </si>
  <si>
    <t>自然资源规划及管理</t>
  </si>
  <si>
    <t>土地资源储备支出</t>
  </si>
  <si>
    <t>其他自然资源事务支出</t>
  </si>
  <si>
    <t>住房保障支出</t>
  </si>
  <si>
    <t>住房改革支出</t>
  </si>
  <si>
    <t>住房公积金</t>
  </si>
  <si>
    <t>购房补贴</t>
  </si>
  <si>
    <t>灾害防治及应急管理支出</t>
  </si>
  <si>
    <t>应急管理事务</t>
  </si>
  <si>
    <t>灾害风险防治</t>
  </si>
  <si>
    <t>预备费</t>
  </si>
  <si>
    <t>其他支出</t>
  </si>
  <si>
    <t>年初预留</t>
  </si>
  <si>
    <t>上解支出</t>
  </si>
  <si>
    <t>体制上解支出</t>
  </si>
  <si>
    <t>债务付息支出</t>
  </si>
  <si>
    <t>地方政府一般债务发行费用支出</t>
  </si>
  <si>
    <t>地方政府其他一般债务付息支出</t>
  </si>
  <si>
    <t>合计</t>
  </si>
  <si>
    <t>莞韶园2019年一般公共预算支出经济分类科目明细表</t>
  </si>
  <si>
    <t>预算01-05表</t>
  </si>
  <si>
    <t>政府经济科目</t>
  </si>
  <si>
    <t>2019年预算金额</t>
  </si>
  <si>
    <t>501</t>
  </si>
  <si>
    <t>机关工资福利支出</t>
  </si>
  <si>
    <t>工资奖金津补贴</t>
  </si>
  <si>
    <t>50102</t>
  </si>
  <si>
    <t>社会保障缴费</t>
  </si>
  <si>
    <t>502</t>
  </si>
  <si>
    <t>机关商品和服务支出</t>
  </si>
  <si>
    <t>50201</t>
  </si>
  <si>
    <t>办公经费</t>
  </si>
  <si>
    <t>会议费</t>
  </si>
  <si>
    <t>培训费</t>
  </si>
  <si>
    <t>50205</t>
  </si>
  <si>
    <t>委托业务费</t>
  </si>
  <si>
    <t>公务用车运行维护费</t>
  </si>
  <si>
    <t>50209</t>
  </si>
  <si>
    <t>维修（护）费</t>
  </si>
  <si>
    <t>50299</t>
  </si>
  <si>
    <t>其他商品和服务支出</t>
  </si>
  <si>
    <t>503</t>
  </si>
  <si>
    <t>机关资本性支出（一）</t>
  </si>
  <si>
    <t>50302</t>
  </si>
  <si>
    <t>基础设施建设</t>
  </si>
  <si>
    <t>公务用车购置</t>
  </si>
  <si>
    <t>土地征迁补偿和安置支出</t>
  </si>
  <si>
    <t>设备购置</t>
  </si>
  <si>
    <t>大型修缮</t>
  </si>
  <si>
    <t>50399</t>
  </si>
  <si>
    <t>其他资本性支出</t>
  </si>
  <si>
    <t>507</t>
  </si>
  <si>
    <t>对企业补助</t>
  </si>
  <si>
    <t>50701</t>
  </si>
  <si>
    <t>费用补贴</t>
  </si>
  <si>
    <t>其他对企业补助</t>
  </si>
  <si>
    <t>509</t>
  </si>
  <si>
    <t>对个人和家庭的补助</t>
  </si>
  <si>
    <t>50901</t>
  </si>
  <si>
    <t>社会福利和救助</t>
  </si>
  <si>
    <t>离退休费</t>
  </si>
  <si>
    <t>50999</t>
  </si>
  <si>
    <t>其他对个人和家庭补助</t>
  </si>
  <si>
    <t>511</t>
  </si>
  <si>
    <t>债务利息及费用支出</t>
  </si>
  <si>
    <t>51101</t>
  </si>
  <si>
    <t>国内债务付息</t>
  </si>
  <si>
    <t>51103</t>
  </si>
  <si>
    <t>国内债务发行费用</t>
  </si>
  <si>
    <t>599</t>
  </si>
  <si>
    <t>59999</t>
  </si>
  <si>
    <t>莞韶园2019年政府性基金预算收支总表</t>
  </si>
  <si>
    <t>预算02表</t>
  </si>
  <si>
    <t>收入</t>
  </si>
  <si>
    <t>支出</t>
  </si>
  <si>
    <t>科目名称</t>
  </si>
  <si>
    <t>一、政府性基金收入</t>
  </si>
  <si>
    <t>一、城乡社区支出</t>
  </si>
  <si>
    <t>（一）国有土地收益基金收入</t>
  </si>
  <si>
    <t>（一）国有土地使用权出让收入安排的支出</t>
  </si>
  <si>
    <t>（二）农业土地开发资金收入</t>
  </si>
  <si>
    <t>1.征地和拆迁补偿支出</t>
  </si>
  <si>
    <t>（三）国有土地使用权出让收入</t>
  </si>
  <si>
    <t>2.土地开发支出</t>
  </si>
  <si>
    <t>（四）城市基础设施配套费收入</t>
  </si>
  <si>
    <t>3.城市建设支出</t>
  </si>
  <si>
    <t>4.其他国有土地使用权出让收入安排的支出</t>
  </si>
  <si>
    <t>（二）国有土地收益基金安排的支出</t>
  </si>
  <si>
    <t>（三）农业土地开发资金安排的支出</t>
  </si>
  <si>
    <t>（四）城市基础设施配套费安排的支出</t>
  </si>
  <si>
    <t>1.城市公共设施</t>
  </si>
  <si>
    <t>2.城市环境卫生</t>
  </si>
  <si>
    <t>3.其他城市基础设施配套费安排的支出</t>
  </si>
  <si>
    <t>（五）土地储备专项债券收入安排的支出</t>
  </si>
  <si>
    <t>3.其他土地储备专项债券收入安排的支出</t>
  </si>
  <si>
    <t>二、债务付息支出</t>
  </si>
  <si>
    <t>（一）地方政府专项债务付息支出</t>
  </si>
  <si>
    <t>1.国有土地使用权出让金债务付息支出</t>
  </si>
  <si>
    <t>2.土地储备专项债券债务付息支出</t>
  </si>
  <si>
    <t>二、转移性收入</t>
  </si>
  <si>
    <t>三、转移性支出</t>
  </si>
  <si>
    <t>（一）政府性基金转移收入</t>
  </si>
  <si>
    <t>（一）政府性基金转移支付</t>
  </si>
  <si>
    <t>1.政府性基金补助收入</t>
  </si>
  <si>
    <t>1.政府性基金补助支出</t>
  </si>
  <si>
    <t>2.政府性基金上解收入</t>
  </si>
  <si>
    <t>2.政府性基金上解支出</t>
  </si>
  <si>
    <t>（二）上年结余收入</t>
  </si>
  <si>
    <t>（二）调出资金</t>
  </si>
  <si>
    <t>1.政府性基金预算上年结余</t>
  </si>
  <si>
    <t>1.政府性基金预算调出资金</t>
  </si>
  <si>
    <t>（三）调入资金</t>
  </si>
  <si>
    <t>（三）年终结余</t>
  </si>
  <si>
    <t>1.政府性基金预算调入资金</t>
  </si>
  <si>
    <t>1.政府性基金年终结余</t>
  </si>
  <si>
    <t>政府性基金收入合计</t>
  </si>
  <si>
    <t>政府性基金支出合计</t>
  </si>
  <si>
    <t>韶关工业园区2019年政府性基金预算收支总表</t>
  </si>
  <si>
    <t>预算02-01表</t>
  </si>
  <si>
    <t>莞韶城一期2019年政府性基金预算收支总表</t>
  </si>
  <si>
    <t>预算02-02表</t>
  </si>
  <si>
    <t>浈江片区2019年政府性基金预算收支总表</t>
  </si>
  <si>
    <t>预算02-03表</t>
  </si>
  <si>
    <t>武江片区2019年政府性基金预算收支总表</t>
  </si>
  <si>
    <t>预算02-04表</t>
  </si>
  <si>
    <t>莞韶园2019年政府性基金支出经济分类科目明细表</t>
  </si>
  <si>
    <t>预算02-05表</t>
  </si>
  <si>
    <t>韶关工业园区2019年度债务偿还化解支出预算表</t>
  </si>
  <si>
    <t>预算03表</t>
  </si>
  <si>
    <t>偿还主体</t>
  </si>
  <si>
    <t>项目名称</t>
  </si>
  <si>
    <t>债务总额</t>
  </si>
  <si>
    <t>2019年债务支出安排</t>
  </si>
  <si>
    <t>资金来源</t>
  </si>
  <si>
    <t>还本数</t>
  </si>
  <si>
    <t>付息数</t>
  </si>
  <si>
    <t>沐阳公司</t>
  </si>
  <si>
    <t>隐性债务（银行贷款17000万元）化解支出</t>
  </si>
  <si>
    <t>还本资金从一般公共预算安排；付息资金从政府性基金安排</t>
  </si>
  <si>
    <t>新增政府债券（一般债券）化解支出</t>
  </si>
  <si>
    <t>一般公共预算</t>
  </si>
  <si>
    <t>园投公司</t>
  </si>
  <si>
    <t>东龙公司</t>
  </si>
  <si>
    <t>土地储备中心</t>
  </si>
  <si>
    <t>新增政府债券（土地专项债券）化解支出</t>
  </si>
  <si>
    <t>政府性基金</t>
  </si>
  <si>
    <t>景园公司</t>
  </si>
  <si>
    <t>地方置换债券（专项债券）化解支出</t>
  </si>
  <si>
    <t>韶关工业园区2019年部门“三公”经费预算表</t>
  </si>
  <si>
    <t>预算04表</t>
  </si>
  <si>
    <t>单位:元</t>
  </si>
  <si>
    <t>合 计</t>
  </si>
  <si>
    <t>园区管委会</t>
  </si>
  <si>
    <t>园区财政局</t>
  </si>
  <si>
    <t>园区土地储备中心</t>
  </si>
  <si>
    <t>1、因公出国（境）费用</t>
  </si>
  <si>
    <t>2、公务接待费</t>
  </si>
  <si>
    <t>3、公务用车费</t>
  </si>
  <si>
    <t>其中：（1）公务用车运行维护费</t>
  </si>
  <si>
    <t>（2）公务车购置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</si>
</sst>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);[Red]\(#,##0.00\)"/>
    <numFmt numFmtId="177" formatCode="#,##0_ "/>
    <numFmt numFmtId="178" formatCode="#,##0.00_ "/>
    <numFmt numFmtId="179" formatCode="0_ "/>
    <numFmt numFmtId="180" formatCode="#,##0.0_ "/>
    <numFmt numFmtId="181" formatCode="0.00_);[Red]\(0.00\)"/>
  </numFmts>
  <fonts count="81">
    <font>
      <sz val="12"/>
      <name val="宋体"/>
      <family val="0"/>
    </font>
    <font>
      <b/>
      <sz val="12"/>
      <name val="宋体"/>
      <family val="0"/>
    </font>
    <font>
      <b/>
      <sz val="20"/>
      <name val="宋体"/>
      <family val="0"/>
    </font>
    <font>
      <sz val="16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0"/>
      <name val="Arial"/>
      <family val="2"/>
    </font>
    <font>
      <b/>
      <sz val="18"/>
      <name val="宋体"/>
      <family val="0"/>
    </font>
    <font>
      <b/>
      <sz val="10"/>
      <name val="Arial"/>
      <family val="2"/>
    </font>
    <font>
      <sz val="14"/>
      <name val="宋体"/>
      <family val="0"/>
    </font>
    <font>
      <sz val="14"/>
      <name val="Arial"/>
      <family val="2"/>
    </font>
    <font>
      <b/>
      <sz val="18"/>
      <name val="方正小标宋简体"/>
      <family val="0"/>
    </font>
    <font>
      <sz val="18"/>
      <name val="方正小标宋简体"/>
      <family val="0"/>
    </font>
    <font>
      <b/>
      <sz val="10"/>
      <color indexed="8"/>
      <name val="宋体"/>
      <family val="0"/>
    </font>
    <font>
      <b/>
      <sz val="9"/>
      <color indexed="8"/>
      <name val="宋体"/>
      <family val="0"/>
    </font>
    <font>
      <sz val="9"/>
      <color indexed="8"/>
      <name val="宋体"/>
      <family val="0"/>
    </font>
    <font>
      <b/>
      <sz val="15"/>
      <color indexed="8"/>
      <name val="宋体"/>
      <family val="0"/>
    </font>
    <font>
      <b/>
      <sz val="15"/>
      <name val="宋体"/>
      <family val="0"/>
    </font>
    <font>
      <sz val="8"/>
      <color indexed="8"/>
      <name val="宋体"/>
      <family val="0"/>
    </font>
    <font>
      <b/>
      <sz val="9"/>
      <name val="宋体"/>
      <family val="0"/>
    </font>
    <font>
      <sz val="10"/>
      <name val="方正小标宋简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20"/>
      <name val="方正小标宋简体"/>
      <family val="0"/>
    </font>
    <font>
      <sz val="10"/>
      <name val="Times New Roman"/>
      <family val="1"/>
    </font>
    <font>
      <sz val="10"/>
      <name val="黑体"/>
      <family val="3"/>
    </font>
    <font>
      <sz val="9"/>
      <name val="黑体"/>
      <family val="3"/>
    </font>
    <font>
      <sz val="9"/>
      <name val="Times New Roman"/>
      <family val="1"/>
    </font>
    <font>
      <sz val="12"/>
      <name val="Times New Roman"/>
      <family val="1"/>
    </font>
    <font>
      <b/>
      <sz val="16"/>
      <name val="方正小标宋简体"/>
      <family val="0"/>
    </font>
    <font>
      <b/>
      <sz val="8"/>
      <name val="宋体"/>
      <family val="0"/>
    </font>
    <font>
      <sz val="8"/>
      <name val="宋体"/>
      <family val="0"/>
    </font>
    <font>
      <sz val="8"/>
      <name val="Times New Roman"/>
      <family val="1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theme="0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name val="Calibri"/>
      <family val="0"/>
    </font>
    <font>
      <sz val="10"/>
      <name val="Calibri"/>
      <family val="0"/>
    </font>
    <font>
      <sz val="12"/>
      <name val="Calibri"/>
      <family val="0"/>
    </font>
    <font>
      <sz val="10"/>
      <name val="Calibri Light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8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42" fontId="0" fillId="0" borderId="0" applyFont="0" applyFill="0" applyBorder="0" applyAlignment="0" applyProtection="0"/>
    <xf numFmtId="0" fontId="0" fillId="0" borderId="0">
      <alignment/>
      <protection/>
    </xf>
    <xf numFmtId="0" fontId="57" fillId="2" borderId="0" applyNumberFormat="0" applyBorder="0" applyAlignment="0" applyProtection="0"/>
    <xf numFmtId="0" fontId="5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4" borderId="0" applyNumberFormat="0" applyBorder="0" applyAlignment="0" applyProtection="0"/>
    <xf numFmtId="0" fontId="59" fillId="5" borderId="0" applyNumberFormat="0" applyBorder="0" applyAlignment="0" applyProtection="0"/>
    <xf numFmtId="43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0" fillId="0" borderId="0">
      <alignment vertical="center"/>
      <protection/>
    </xf>
    <xf numFmtId="0" fontId="61" fillId="6" borderId="0" applyNumberFormat="0" applyBorder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7" borderId="2" applyNumberFormat="0" applyFont="0" applyAlignment="0" applyProtection="0"/>
    <xf numFmtId="0" fontId="61" fillId="8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0" fillId="0" borderId="0">
      <alignment/>
      <protection/>
    </xf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3" applyNumberFormat="0" applyFill="0" applyAlignment="0" applyProtection="0"/>
    <xf numFmtId="0" fontId="69" fillId="0" borderId="3" applyNumberFormat="0" applyFill="0" applyAlignment="0" applyProtection="0"/>
    <xf numFmtId="0" fontId="61" fillId="9" borderId="0" applyNumberFormat="0" applyBorder="0" applyAlignment="0" applyProtection="0"/>
    <xf numFmtId="0" fontId="64" fillId="0" borderId="4" applyNumberFormat="0" applyFill="0" applyAlignment="0" applyProtection="0"/>
    <xf numFmtId="0" fontId="61" fillId="10" borderId="0" applyNumberFormat="0" applyBorder="0" applyAlignment="0" applyProtection="0"/>
    <xf numFmtId="0" fontId="70" fillId="11" borderId="5" applyNumberFormat="0" applyAlignment="0" applyProtection="0"/>
    <xf numFmtId="0" fontId="28" fillId="0" borderId="0">
      <alignment vertical="center"/>
      <protection/>
    </xf>
    <xf numFmtId="0" fontId="71" fillId="11" borderId="1" applyNumberFormat="0" applyAlignment="0" applyProtection="0"/>
    <xf numFmtId="0" fontId="72" fillId="12" borderId="6" applyNumberFormat="0" applyAlignment="0" applyProtection="0"/>
    <xf numFmtId="0" fontId="57" fillId="13" borderId="0" applyNumberFormat="0" applyBorder="0" applyAlignment="0" applyProtection="0"/>
    <xf numFmtId="0" fontId="61" fillId="14" borderId="0" applyNumberFormat="0" applyBorder="0" applyAlignment="0" applyProtection="0"/>
    <xf numFmtId="0" fontId="73" fillId="0" borderId="7" applyNumberFormat="0" applyFill="0" applyAlignment="0" applyProtection="0"/>
    <xf numFmtId="0" fontId="74" fillId="0" borderId="8" applyNumberFormat="0" applyFill="0" applyAlignment="0" applyProtection="0"/>
    <xf numFmtId="0" fontId="75" fillId="15" borderId="0" applyNumberFormat="0" applyBorder="0" applyAlignment="0" applyProtection="0"/>
    <xf numFmtId="0" fontId="76" fillId="16" borderId="0" applyNumberFormat="0" applyBorder="0" applyAlignment="0" applyProtection="0"/>
    <xf numFmtId="0" fontId="57" fillId="17" borderId="0" applyNumberFormat="0" applyBorder="0" applyAlignment="0" applyProtection="0"/>
    <xf numFmtId="0" fontId="61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61" fillId="23" borderId="0" applyNumberFormat="0" applyBorder="0" applyAlignment="0" applyProtection="0"/>
    <xf numFmtId="0" fontId="0" fillId="0" borderId="0">
      <alignment/>
      <protection/>
    </xf>
    <xf numFmtId="0" fontId="61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61" fillId="27" borderId="0" applyNumberFormat="0" applyBorder="0" applyAlignment="0" applyProtection="0"/>
    <xf numFmtId="0" fontId="28" fillId="0" borderId="0">
      <alignment vertical="center"/>
      <protection/>
    </xf>
    <xf numFmtId="0" fontId="57" fillId="28" borderId="0" applyNumberFormat="0" applyBorder="0" applyAlignment="0" applyProtection="0"/>
    <xf numFmtId="0" fontId="61" fillId="29" borderId="0" applyNumberFormat="0" applyBorder="0" applyAlignment="0" applyProtection="0"/>
    <xf numFmtId="0" fontId="61" fillId="30" borderId="0" applyNumberFormat="0" applyBorder="0" applyAlignment="0" applyProtection="0"/>
    <xf numFmtId="0" fontId="34" fillId="0" borderId="0">
      <alignment/>
      <protection/>
    </xf>
    <xf numFmtId="0" fontId="57" fillId="31" borderId="0" applyNumberFormat="0" applyBorder="0" applyAlignment="0" applyProtection="0"/>
    <xf numFmtId="0" fontId="26" fillId="0" borderId="0">
      <alignment vertical="center"/>
      <protection/>
    </xf>
    <xf numFmtId="0" fontId="0" fillId="0" borderId="0">
      <alignment/>
      <protection/>
    </xf>
    <xf numFmtId="0" fontId="61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8" fillId="0" borderId="0">
      <alignment vertical="center"/>
      <protection/>
    </xf>
  </cellStyleXfs>
  <cellXfs count="222"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176" fontId="1" fillId="0" borderId="0" xfId="0" applyNumberFormat="1" applyFont="1" applyAlignment="1">
      <alignment vertical="center"/>
    </xf>
    <xf numFmtId="176" fontId="0" fillId="0" borderId="0" xfId="0" applyNumberFormat="1" applyFont="1" applyAlignment="1">
      <alignment vertical="center"/>
    </xf>
    <xf numFmtId="176" fontId="2" fillId="0" borderId="0" xfId="0" applyNumberFormat="1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176" fontId="4" fillId="0" borderId="0" xfId="0" applyNumberFormat="1" applyFont="1" applyAlignment="1">
      <alignment horizontal="right" vertical="center"/>
    </xf>
    <xf numFmtId="176" fontId="5" fillId="0" borderId="9" xfId="0" applyNumberFormat="1" applyFont="1" applyBorder="1" applyAlignment="1">
      <alignment vertical="center" wrapText="1"/>
    </xf>
    <xf numFmtId="176" fontId="6" fillId="0" borderId="9" xfId="0" applyNumberFormat="1" applyFont="1" applyBorder="1" applyAlignment="1">
      <alignment vertical="center" wrapText="1"/>
    </xf>
    <xf numFmtId="176" fontId="4" fillId="0" borderId="0" xfId="0" applyNumberFormat="1" applyFont="1" applyAlignment="1">
      <alignment horizontal="right" vertical="center" wrapText="1"/>
    </xf>
    <xf numFmtId="176" fontId="5" fillId="0" borderId="10" xfId="0" applyNumberFormat="1" applyFont="1" applyBorder="1" applyAlignment="1">
      <alignment horizontal="center" vertical="center" wrapText="1"/>
    </xf>
    <xf numFmtId="176" fontId="4" fillId="0" borderId="10" xfId="0" applyNumberFormat="1" applyFont="1" applyBorder="1" applyAlignment="1">
      <alignment horizontal="right" vertical="center" wrapText="1"/>
    </xf>
    <xf numFmtId="176" fontId="5" fillId="0" borderId="10" xfId="0" applyNumberFormat="1" applyFont="1" applyBorder="1" applyAlignment="1">
      <alignment horizontal="left" vertical="center" wrapText="1"/>
    </xf>
    <xf numFmtId="176" fontId="1" fillId="0" borderId="0" xfId="0" applyNumberFormat="1" applyFont="1" applyFill="1" applyBorder="1" applyAlignment="1">
      <alignment/>
    </xf>
    <xf numFmtId="176" fontId="0" fillId="0" borderId="0" xfId="0" applyNumberFormat="1" applyFont="1" applyFill="1" applyBorder="1" applyAlignment="1">
      <alignment/>
    </xf>
    <xf numFmtId="49" fontId="7" fillId="0" borderId="0" xfId="0" applyNumberFormat="1" applyFont="1" applyAlignment="1">
      <alignment horizontal="center" vertical="center" wrapText="1"/>
    </xf>
    <xf numFmtId="0" fontId="8" fillId="0" borderId="0" xfId="0" applyNumberFormat="1" applyFont="1" applyFill="1" applyBorder="1" applyAlignment="1">
      <alignment/>
    </xf>
    <xf numFmtId="0" fontId="9" fillId="0" borderId="0" xfId="0" applyNumberFormat="1" applyFont="1" applyFill="1" applyAlignment="1">
      <alignment horizontal="center" vertical="center"/>
    </xf>
    <xf numFmtId="0" fontId="9" fillId="0" borderId="0" xfId="0" applyNumberFormat="1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11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right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vertical="center"/>
    </xf>
    <xf numFmtId="43" fontId="4" fillId="0" borderId="10" xfId="0" applyNumberFormat="1" applyFont="1" applyFill="1" applyBorder="1" applyAlignment="1">
      <alignment horizontal="right" vertical="center"/>
    </xf>
    <xf numFmtId="43" fontId="4" fillId="0" borderId="10" xfId="0" applyNumberFormat="1" applyFont="1" applyFill="1" applyBorder="1" applyAlignment="1">
      <alignment horizontal="left" vertical="center" wrapText="1"/>
    </xf>
    <xf numFmtId="43" fontId="4" fillId="0" borderId="10" xfId="0" applyNumberFormat="1" applyFont="1" applyFill="1" applyBorder="1" applyAlignment="1">
      <alignment horizontal="left" vertical="center"/>
    </xf>
    <xf numFmtId="43" fontId="6" fillId="0" borderId="10" xfId="0" applyNumberFormat="1" applyFont="1" applyFill="1" applyBorder="1" applyAlignment="1">
      <alignment horizontal="right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12" fillId="0" borderId="0" xfId="0" applyNumberFormat="1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13" fillId="0" borderId="0" xfId="34" applyFont="1" applyFill="1" applyBorder="1" applyAlignment="1">
      <alignment horizontal="center" vertical="center" wrapText="1"/>
      <protection/>
    </xf>
    <xf numFmtId="0" fontId="13" fillId="0" borderId="0" xfId="34" applyFont="1" applyFill="1" applyBorder="1" applyAlignment="1">
      <alignment horizontal="center" vertical="center"/>
      <protection/>
    </xf>
    <xf numFmtId="0" fontId="14" fillId="0" borderId="0" xfId="34" applyFont="1" applyFill="1" applyBorder="1" applyAlignment="1">
      <alignment horizontal="center" vertical="center" wrapText="1"/>
      <protection/>
    </xf>
    <xf numFmtId="0" fontId="14" fillId="0" borderId="0" xfId="34" applyFont="1" applyFill="1" applyBorder="1" applyAlignment="1">
      <alignment horizontal="center" vertical="center"/>
      <protection/>
    </xf>
    <xf numFmtId="0" fontId="4" fillId="0" borderId="0" xfId="34" applyFont="1" applyFill="1" applyBorder="1" applyAlignment="1">
      <alignment horizontal="right" vertical="center"/>
      <protection/>
    </xf>
    <xf numFmtId="0" fontId="0" fillId="0" borderId="0" xfId="34" applyFont="1" applyFill="1" applyBorder="1" applyAlignment="1">
      <alignment horizontal="left" vertical="center"/>
      <protection/>
    </xf>
    <xf numFmtId="0" fontId="0" fillId="0" borderId="0" xfId="34" applyFont="1" applyFill="1" applyBorder="1" applyAlignment="1">
      <alignment horizontal="center" vertical="center"/>
      <protection/>
    </xf>
    <xf numFmtId="0" fontId="1" fillId="0" borderId="10" xfId="34" applyFont="1" applyFill="1" applyBorder="1" applyAlignment="1">
      <alignment horizontal="center" vertical="center"/>
      <protection/>
    </xf>
    <xf numFmtId="0" fontId="15" fillId="0" borderId="10" xfId="84" applyNumberFormat="1" applyFont="1" applyBorder="1" applyAlignment="1" applyProtection="1">
      <alignment horizontal="center" vertical="center"/>
      <protection/>
    </xf>
    <xf numFmtId="177" fontId="15" fillId="0" borderId="10" xfId="84" applyNumberFormat="1" applyFont="1" applyBorder="1" applyAlignment="1" applyProtection="1">
      <alignment horizontal="center" vertical="center"/>
      <protection/>
    </xf>
    <xf numFmtId="177" fontId="1" fillId="0" borderId="10" xfId="0" applyNumberFormat="1" applyFont="1" applyFill="1" applyBorder="1" applyAlignment="1">
      <alignment horizontal="center" vertical="center"/>
    </xf>
    <xf numFmtId="0" fontId="16" fillId="0" borderId="10" xfId="84" applyNumberFormat="1" applyFont="1" applyBorder="1" applyAlignment="1" applyProtection="1">
      <alignment horizontal="center" vertical="center"/>
      <protection/>
    </xf>
    <xf numFmtId="177" fontId="16" fillId="0" borderId="10" xfId="84" applyNumberFormat="1" applyFont="1" applyBorder="1" applyAlignment="1" applyProtection="1">
      <alignment horizontal="center" vertical="center"/>
      <protection/>
    </xf>
    <xf numFmtId="177" fontId="1" fillId="0" borderId="10" xfId="0" applyNumberFormat="1" applyFont="1" applyFill="1" applyBorder="1" applyAlignment="1">
      <alignment horizontal="center" vertical="center"/>
    </xf>
    <xf numFmtId="0" fontId="17" fillId="0" borderId="10" xfId="84" applyNumberFormat="1" applyFont="1" applyBorder="1" applyAlignment="1" applyProtection="1">
      <alignment horizontal="center" vertical="center"/>
      <protection/>
    </xf>
    <xf numFmtId="177" fontId="17" fillId="0" borderId="10" xfId="84" applyNumberFormat="1" applyFont="1" applyBorder="1" applyAlignment="1" applyProtection="1">
      <alignment horizontal="center" vertical="center"/>
      <protection/>
    </xf>
    <xf numFmtId="177" fontId="0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18" fillId="0" borderId="0" xfId="0" applyNumberFormat="1" applyFont="1" applyFill="1" applyBorder="1" applyAlignment="1" applyProtection="1">
      <alignment horizontal="center" vertical="center"/>
      <protection/>
    </xf>
    <xf numFmtId="0" fontId="19" fillId="0" borderId="0" xfId="0" applyNumberFormat="1" applyFont="1" applyFill="1" applyBorder="1" applyAlignment="1" applyProtection="1">
      <alignment horizontal="center" vertical="center"/>
      <protection/>
    </xf>
    <xf numFmtId="0" fontId="20" fillId="0" borderId="0" xfId="0" applyNumberFormat="1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>
      <alignment horizontal="right" vertical="center"/>
    </xf>
    <xf numFmtId="0" fontId="20" fillId="0" borderId="11" xfId="0" applyNumberFormat="1" applyFont="1" applyFill="1" applyBorder="1" applyAlignment="1" applyProtection="1">
      <alignment vertical="center"/>
      <protection/>
    </xf>
    <xf numFmtId="0" fontId="17" fillId="0" borderId="11" xfId="0" applyNumberFormat="1" applyFont="1" applyFill="1" applyBorder="1" applyAlignment="1" applyProtection="1">
      <alignment horizontal="right" vertical="center"/>
      <protection/>
    </xf>
    <xf numFmtId="0" fontId="16" fillId="0" borderId="12" xfId="0" applyNumberFormat="1" applyFont="1" applyFill="1" applyBorder="1" applyAlignment="1" applyProtection="1">
      <alignment horizontal="center" vertical="center"/>
      <protection/>
    </xf>
    <xf numFmtId="0" fontId="21" fillId="0" borderId="12" xfId="0" applyNumberFormat="1" applyFont="1" applyFill="1" applyBorder="1" applyAlignment="1" applyProtection="1">
      <alignment horizontal="center" vertical="center"/>
      <protection/>
    </xf>
    <xf numFmtId="0" fontId="16" fillId="0" borderId="12" xfId="0" applyNumberFormat="1" applyFont="1" applyFill="1" applyBorder="1" applyAlignment="1" applyProtection="1">
      <alignment horizontal="center" vertical="center" wrapText="1"/>
      <protection/>
    </xf>
    <xf numFmtId="0" fontId="16" fillId="0" borderId="12" xfId="0" applyNumberFormat="1" applyFont="1" applyFill="1" applyBorder="1" applyAlignment="1" applyProtection="1">
      <alignment vertical="center" wrapText="1"/>
      <protection/>
    </xf>
    <xf numFmtId="178" fontId="7" fillId="0" borderId="10" xfId="0" applyNumberFormat="1" applyFont="1" applyFill="1" applyBorder="1" applyAlignment="1">
      <alignment horizontal="right" vertical="center"/>
    </xf>
    <xf numFmtId="0" fontId="17" fillId="0" borderId="12" xfId="0" applyNumberFormat="1" applyFont="1" applyFill="1" applyBorder="1" applyAlignment="1" applyProtection="1">
      <alignment vertical="center" wrapText="1"/>
      <protection/>
    </xf>
    <xf numFmtId="178" fontId="4" fillId="0" borderId="1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0" fontId="17" fillId="0" borderId="12" xfId="0" applyNumberFormat="1" applyFont="1" applyFill="1" applyBorder="1" applyAlignment="1" applyProtection="1">
      <alignment horizontal="left" vertical="center" wrapText="1"/>
      <protection/>
    </xf>
    <xf numFmtId="0" fontId="9" fillId="0" borderId="0" xfId="34" applyFont="1" applyFill="1" applyBorder="1" applyAlignment="1">
      <alignment horizontal="center" vertical="center" wrapText="1"/>
      <protection/>
    </xf>
    <xf numFmtId="0" fontId="9" fillId="0" borderId="0" xfId="34" applyFont="1" applyFill="1" applyBorder="1" applyAlignment="1">
      <alignment horizontal="center" vertical="center"/>
      <protection/>
    </xf>
    <xf numFmtId="0" fontId="22" fillId="0" borderId="0" xfId="34" applyFont="1" applyFill="1" applyBorder="1" applyAlignment="1">
      <alignment horizontal="right" vertical="center"/>
      <protection/>
    </xf>
    <xf numFmtId="0" fontId="23" fillId="0" borderId="10" xfId="84" applyNumberFormat="1" applyFont="1" applyBorder="1" applyAlignment="1" applyProtection="1">
      <alignment horizontal="center" vertical="center"/>
      <protection/>
    </xf>
    <xf numFmtId="177" fontId="23" fillId="0" borderId="10" xfId="84" applyNumberFormat="1" applyFont="1" applyBorder="1" applyAlignment="1" applyProtection="1">
      <alignment horizontal="center" vertical="center"/>
      <protection/>
    </xf>
    <xf numFmtId="0" fontId="24" fillId="0" borderId="10" xfId="84" applyNumberFormat="1" applyFont="1" applyBorder="1" applyAlignment="1" applyProtection="1">
      <alignment horizontal="center" vertical="center"/>
      <protection/>
    </xf>
    <xf numFmtId="177" fontId="24" fillId="0" borderId="10" xfId="84" applyNumberFormat="1" applyFont="1" applyBorder="1" applyAlignment="1" applyProtection="1">
      <alignment horizontal="center" vertical="center"/>
      <protection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9" fillId="0" borderId="0" xfId="0" applyNumberFormat="1" applyFont="1" applyAlignment="1">
      <alignment horizontal="center" vertical="center"/>
    </xf>
    <xf numFmtId="0" fontId="9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right" vertical="center"/>
    </xf>
    <xf numFmtId="179" fontId="23" fillId="0" borderId="13" xfId="79" applyNumberFormat="1" applyFont="1" applyFill="1" applyBorder="1" applyAlignment="1">
      <alignment horizontal="center" vertical="center"/>
      <protection/>
    </xf>
    <xf numFmtId="0" fontId="23" fillId="0" borderId="13" xfId="79" applyNumberFormat="1" applyFont="1" applyFill="1" applyBorder="1" applyAlignment="1">
      <alignment horizontal="center" vertical="center"/>
      <protection/>
    </xf>
    <xf numFmtId="177" fontId="23" fillId="0" borderId="13" xfId="79" applyNumberFormat="1" applyFont="1" applyFill="1" applyBorder="1" applyAlignment="1">
      <alignment horizontal="center" vertical="center"/>
      <protection/>
    </xf>
    <xf numFmtId="179" fontId="23" fillId="0" borderId="10" xfId="79" applyNumberFormat="1" applyFont="1" applyFill="1" applyBorder="1" applyAlignment="1">
      <alignment horizontal="center" vertical="center"/>
      <protection/>
    </xf>
    <xf numFmtId="0" fontId="23" fillId="0" borderId="10" xfId="79" applyNumberFormat="1" applyFont="1" applyFill="1" applyBorder="1" applyAlignment="1">
      <alignment horizontal="center" vertical="center"/>
      <protection/>
    </xf>
    <xf numFmtId="178" fontId="77" fillId="0" borderId="10" xfId="83" applyNumberFormat="1" applyFont="1" applyFill="1" applyBorder="1" applyAlignment="1">
      <alignment horizontal="center" vertical="center" wrapText="1"/>
    </xf>
    <xf numFmtId="179" fontId="24" fillId="0" borderId="10" xfId="79" applyNumberFormat="1" applyFont="1" applyFill="1" applyBorder="1" applyAlignment="1">
      <alignment horizontal="center" vertical="center"/>
      <protection/>
    </xf>
    <xf numFmtId="0" fontId="24" fillId="0" borderId="10" xfId="79" applyNumberFormat="1" applyFont="1" applyFill="1" applyBorder="1" applyAlignment="1">
      <alignment horizontal="center" vertical="center"/>
      <protection/>
    </xf>
    <xf numFmtId="178" fontId="78" fillId="0" borderId="10" xfId="82" applyNumberFormat="1" applyFont="1" applyFill="1" applyBorder="1" applyAlignment="1">
      <alignment horizontal="center" vertical="center" wrapText="1"/>
    </xf>
    <xf numFmtId="0" fontId="78" fillId="0" borderId="10" xfId="82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178" fontId="79" fillId="0" borderId="10" xfId="83" applyNumberFormat="1" applyFont="1" applyFill="1" applyBorder="1" applyAlignment="1">
      <alignment horizontal="center" vertical="center" wrapText="1"/>
    </xf>
    <xf numFmtId="0" fontId="78" fillId="0" borderId="10" xfId="81" applyNumberFormat="1" applyFont="1" applyFill="1" applyBorder="1" applyAlignment="1">
      <alignment horizontal="center" vertical="center"/>
    </xf>
    <xf numFmtId="178" fontId="78" fillId="0" borderId="10" xfId="83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178" fontId="80" fillId="0" borderId="10" xfId="83" applyNumberFormat="1" applyFont="1" applyFill="1" applyBorder="1" applyAlignment="1">
      <alignment horizontal="center" vertical="center" wrapText="1"/>
    </xf>
    <xf numFmtId="178" fontId="80" fillId="0" borderId="10" xfId="83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79" fontId="1" fillId="0" borderId="10" xfId="79" applyNumberFormat="1" applyFont="1" applyFill="1" applyBorder="1" applyAlignment="1">
      <alignment horizontal="center" vertical="center"/>
      <protection/>
    </xf>
    <xf numFmtId="0" fontId="1" fillId="0" borderId="10" xfId="79" applyNumberFormat="1" applyFont="1" applyFill="1" applyBorder="1" applyAlignment="1">
      <alignment horizontal="center" vertical="center"/>
      <protection/>
    </xf>
    <xf numFmtId="178" fontId="77" fillId="0" borderId="10" xfId="83" applyNumberFormat="1" applyFont="1" applyFill="1" applyBorder="1" applyAlignment="1">
      <alignment horizontal="center" vertical="center" wrapText="1"/>
    </xf>
    <xf numFmtId="179" fontId="0" fillId="0" borderId="10" xfId="79" applyNumberFormat="1" applyFont="1" applyFill="1" applyBorder="1" applyAlignment="1">
      <alignment horizontal="center" vertical="center"/>
      <protection/>
    </xf>
    <xf numFmtId="0" fontId="0" fillId="0" borderId="10" xfId="79" applyNumberFormat="1" applyFont="1" applyFill="1" applyBorder="1" applyAlignment="1">
      <alignment horizontal="center" vertical="center"/>
      <protection/>
    </xf>
    <xf numFmtId="178" fontId="79" fillId="0" borderId="10" xfId="83" applyNumberFormat="1" applyFont="1" applyFill="1" applyBorder="1" applyAlignment="1">
      <alignment horizontal="center" vertical="center" wrapText="1"/>
    </xf>
    <xf numFmtId="178" fontId="4" fillId="0" borderId="10" xfId="0" applyNumberFormat="1" applyFont="1" applyFill="1" applyBorder="1" applyAlignment="1">
      <alignment horizontal="center" vertical="center" wrapText="1"/>
    </xf>
    <xf numFmtId="178" fontId="4" fillId="33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 horizontal="right"/>
      <protection/>
    </xf>
    <xf numFmtId="0" fontId="17" fillId="0" borderId="0" xfId="0" applyNumberFormat="1" applyFont="1" applyFill="1" applyBorder="1" applyAlignment="1" applyProtection="1">
      <alignment horizontal="right" vertical="center"/>
      <protection/>
    </xf>
    <xf numFmtId="0" fontId="26" fillId="0" borderId="11" xfId="0" applyNumberFormat="1" applyFont="1" applyFill="1" applyBorder="1" applyAlignment="1" applyProtection="1">
      <alignment/>
      <protection/>
    </xf>
    <xf numFmtId="0" fontId="27" fillId="0" borderId="11" xfId="0" applyNumberFormat="1" applyFont="1" applyFill="1" applyBorder="1" applyAlignment="1" applyProtection="1">
      <alignment horizontal="right"/>
      <protection/>
    </xf>
    <xf numFmtId="0" fontId="7" fillId="0" borderId="10" xfId="79" applyNumberFormat="1" applyFont="1" applyFill="1" applyBorder="1" applyAlignment="1">
      <alignment horizontal="center" vertical="center"/>
      <protection/>
    </xf>
    <xf numFmtId="179" fontId="7" fillId="0" borderId="10" xfId="79" applyNumberFormat="1" applyFont="1" applyFill="1" applyBorder="1" applyAlignment="1">
      <alignment horizontal="center" vertical="center"/>
      <protection/>
    </xf>
    <xf numFmtId="0" fontId="21" fillId="0" borderId="10" xfId="59" applyNumberFormat="1" applyFont="1" applyFill="1" applyBorder="1" applyAlignment="1">
      <alignment vertical="center"/>
      <protection/>
    </xf>
    <xf numFmtId="178" fontId="7" fillId="0" borderId="10" xfId="78" applyNumberFormat="1" applyFont="1" applyFill="1" applyBorder="1" applyAlignment="1">
      <alignment horizontal="right" vertical="center"/>
      <protection/>
    </xf>
    <xf numFmtId="177" fontId="28" fillId="0" borderId="10" xfId="77" applyNumberFormat="1" applyFont="1" applyFill="1" applyBorder="1" applyAlignment="1">
      <alignment vertical="center"/>
      <protection/>
    </xf>
    <xf numFmtId="178" fontId="17" fillId="0" borderId="10" xfId="0" applyNumberFormat="1" applyFont="1" applyFill="1" applyBorder="1" applyAlignment="1">
      <alignment horizontal="right" vertical="center"/>
    </xf>
    <xf numFmtId="0" fontId="4" fillId="0" borderId="10" xfId="80" applyNumberFormat="1" applyFont="1" applyFill="1" applyBorder="1" applyAlignment="1" applyProtection="1">
      <alignment vertical="center"/>
      <protection locked="0"/>
    </xf>
    <xf numFmtId="178" fontId="4" fillId="0" borderId="10" xfId="78" applyNumberFormat="1" applyFont="1" applyFill="1" applyBorder="1" applyAlignment="1">
      <alignment horizontal="right" vertical="center"/>
      <protection/>
    </xf>
    <xf numFmtId="178" fontId="26" fillId="0" borderId="10" xfId="0" applyNumberFormat="1" applyFont="1" applyFill="1" applyBorder="1" applyAlignment="1">
      <alignment horizontal="right" vertical="center"/>
    </xf>
    <xf numFmtId="177" fontId="4" fillId="0" borderId="10" xfId="77" applyNumberFormat="1" applyFont="1" applyFill="1" applyBorder="1" applyAlignment="1">
      <alignment vertical="center"/>
      <protection/>
    </xf>
    <xf numFmtId="178" fontId="26" fillId="0" borderId="0" xfId="0" applyNumberFormat="1" applyFont="1" applyFill="1" applyBorder="1" applyAlignment="1">
      <alignment horizontal="right" vertical="center"/>
    </xf>
    <xf numFmtId="0" fontId="26" fillId="0" borderId="10" xfId="0" applyNumberFormat="1" applyFont="1" applyFill="1" applyBorder="1" applyAlignment="1">
      <alignment horizontal="left" vertical="center"/>
    </xf>
    <xf numFmtId="0" fontId="26" fillId="0" borderId="10" xfId="70" applyNumberFormat="1" applyFont="1" applyFill="1" applyBorder="1" applyAlignment="1">
      <alignment horizontal="left" vertical="center"/>
      <protection/>
    </xf>
    <xf numFmtId="0" fontId="7" fillId="0" borderId="10" xfId="59" applyNumberFormat="1" applyFont="1" applyFill="1" applyBorder="1" applyAlignment="1">
      <alignment vertical="center"/>
      <protection/>
    </xf>
    <xf numFmtId="178" fontId="7" fillId="0" borderId="10" xfId="59" applyNumberFormat="1" applyFont="1" applyFill="1" applyBorder="1" applyAlignment="1">
      <alignment horizontal="right" vertical="center"/>
      <protection/>
    </xf>
    <xf numFmtId="0" fontId="26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/>
    </xf>
    <xf numFmtId="0" fontId="4" fillId="0" borderId="10" xfId="77" applyNumberFormat="1" applyFont="1" applyFill="1" applyBorder="1" applyAlignment="1">
      <alignment vertical="center"/>
      <protection/>
    </xf>
    <xf numFmtId="178" fontId="4" fillId="0" borderId="10" xfId="0" applyNumberFormat="1" applyFont="1" applyFill="1" applyBorder="1" applyAlignment="1">
      <alignment horizontal="right"/>
    </xf>
    <xf numFmtId="178" fontId="7" fillId="0" borderId="10" xfId="76" applyNumberFormat="1" applyFont="1" applyFill="1" applyBorder="1" applyAlignment="1" applyProtection="1">
      <alignment horizontal="right" vertical="center"/>
      <protection locked="0"/>
    </xf>
    <xf numFmtId="0" fontId="7" fillId="0" borderId="10" xfId="79" applyNumberFormat="1" applyFont="1" applyFill="1" applyBorder="1" applyAlignment="1">
      <alignment vertical="center"/>
      <protection/>
    </xf>
    <xf numFmtId="178" fontId="4" fillId="0" borderId="10" xfId="76" applyNumberFormat="1" applyFont="1" applyFill="1" applyBorder="1" applyAlignment="1" applyProtection="1">
      <alignment horizontal="right" vertical="center"/>
      <protection locked="0"/>
    </xf>
    <xf numFmtId="177" fontId="7" fillId="0" borderId="10" xfId="76" applyNumberFormat="1" applyFont="1" applyFill="1" applyBorder="1" applyAlignment="1" applyProtection="1">
      <alignment vertical="center"/>
      <protection locked="0"/>
    </xf>
    <xf numFmtId="0" fontId="4" fillId="0" borderId="10" xfId="80" applyNumberFormat="1" applyFont="1" applyFill="1" applyBorder="1" applyAlignment="1">
      <alignment vertical="center"/>
      <protection/>
    </xf>
    <xf numFmtId="180" fontId="4" fillId="0" borderId="10" xfId="80" applyNumberFormat="1" applyFont="1" applyFill="1" applyBorder="1" applyAlignment="1">
      <alignment vertical="distributed"/>
      <protection/>
    </xf>
    <xf numFmtId="0" fontId="7" fillId="0" borderId="10" xfId="80" applyNumberFormat="1" applyFont="1" applyFill="1" applyBorder="1" applyAlignment="1">
      <alignment vertical="center"/>
      <protection/>
    </xf>
    <xf numFmtId="180" fontId="4" fillId="0" borderId="10" xfId="80" applyNumberFormat="1" applyFont="1" applyFill="1" applyBorder="1" applyAlignment="1">
      <alignment vertical="center" wrapText="1"/>
      <protection/>
    </xf>
    <xf numFmtId="3" fontId="4" fillId="0" borderId="10" xfId="75" applyNumberFormat="1" applyFont="1" applyFill="1" applyBorder="1" applyAlignment="1">
      <alignment vertical="center"/>
      <protection/>
    </xf>
    <xf numFmtId="178" fontId="4" fillId="0" borderId="10" xfId="80" applyNumberFormat="1" applyFont="1" applyFill="1" applyBorder="1" applyAlignment="1">
      <alignment horizontal="right" vertical="center"/>
      <protection/>
    </xf>
    <xf numFmtId="0" fontId="4" fillId="0" borderId="10" xfId="79" applyNumberFormat="1" applyFont="1" applyFill="1" applyBorder="1" applyAlignment="1">
      <alignment vertical="center"/>
      <protection/>
    </xf>
    <xf numFmtId="0" fontId="4" fillId="0" borderId="0" xfId="0" applyFont="1" applyFill="1" applyAlignment="1">
      <alignment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 horizontal="right"/>
      <protection/>
    </xf>
    <xf numFmtId="0" fontId="17" fillId="0" borderId="0" xfId="0" applyNumberFormat="1" applyFont="1" applyFill="1" applyBorder="1" applyAlignment="1" applyProtection="1">
      <alignment horizontal="right" vertical="center"/>
      <protection/>
    </xf>
    <xf numFmtId="0" fontId="26" fillId="0" borderId="14" xfId="0" applyNumberFormat="1" applyFont="1" applyFill="1" applyBorder="1" applyAlignment="1" applyProtection="1">
      <alignment/>
      <protection/>
    </xf>
    <xf numFmtId="0" fontId="27" fillId="0" borderId="14" xfId="0" applyNumberFormat="1" applyFont="1" applyFill="1" applyBorder="1" applyAlignment="1" applyProtection="1">
      <alignment horizontal="right"/>
      <protection/>
    </xf>
    <xf numFmtId="0" fontId="17" fillId="0" borderId="14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 vertical="center"/>
    </xf>
    <xf numFmtId="0" fontId="29" fillId="0" borderId="0" xfId="26" applyFont="1" applyFill="1" applyAlignment="1">
      <alignment horizontal="center" vertical="center"/>
      <protection/>
    </xf>
    <xf numFmtId="0" fontId="4" fillId="0" borderId="15" xfId="71" applyFont="1" applyFill="1" applyBorder="1" applyAlignment="1">
      <alignment vertical="center"/>
      <protection/>
    </xf>
    <xf numFmtId="0" fontId="30" fillId="0" borderId="15" xfId="71" applyFont="1" applyFill="1" applyBorder="1" applyAlignment="1">
      <alignment vertical="center"/>
      <protection/>
    </xf>
    <xf numFmtId="0" fontId="4" fillId="0" borderId="15" xfId="71" applyFont="1" applyFill="1" applyBorder="1" applyAlignment="1">
      <alignment horizontal="right" vertical="center"/>
      <protection/>
    </xf>
    <xf numFmtId="0" fontId="30" fillId="0" borderId="15" xfId="71" applyFont="1" applyFill="1" applyBorder="1" applyAlignment="1">
      <alignment horizontal="right" vertical="center"/>
      <protection/>
    </xf>
    <xf numFmtId="0" fontId="31" fillId="0" borderId="10" xfId="71" applyFont="1" applyFill="1" applyBorder="1" applyAlignment="1">
      <alignment horizontal="center" vertical="center"/>
      <protection/>
    </xf>
    <xf numFmtId="0" fontId="31" fillId="0" borderId="10" xfId="71" applyFont="1" applyFill="1" applyBorder="1" applyAlignment="1">
      <alignment horizontal="center" vertical="center" wrapText="1"/>
      <protection/>
    </xf>
    <xf numFmtId="0" fontId="4" fillId="0" borderId="10" xfId="34" applyFont="1" applyBorder="1" applyAlignment="1">
      <alignment vertical="center"/>
      <protection/>
    </xf>
    <xf numFmtId="177" fontId="4" fillId="0" borderId="10" xfId="34" applyNumberFormat="1" applyFont="1" applyBorder="1" applyAlignment="1">
      <alignment horizontal="right" vertical="center"/>
      <protection/>
    </xf>
    <xf numFmtId="177" fontId="4" fillId="0" borderId="10" xfId="68" applyNumberFormat="1" applyFont="1" applyFill="1" applyBorder="1" applyAlignment="1">
      <alignment vertical="center"/>
      <protection/>
    </xf>
    <xf numFmtId="10" fontId="4" fillId="0" borderId="10" xfId="71" applyNumberFormat="1" applyFont="1" applyFill="1" applyBorder="1" applyAlignment="1">
      <alignment vertical="center"/>
      <protection/>
    </xf>
    <xf numFmtId="10" fontId="4" fillId="0" borderId="16" xfId="71" applyNumberFormat="1" applyFont="1" applyFill="1" applyBorder="1" applyAlignment="1">
      <alignment vertical="center"/>
      <protection/>
    </xf>
    <xf numFmtId="0" fontId="4" fillId="0" borderId="10" xfId="34" applyFont="1" applyFill="1" applyBorder="1" applyAlignment="1">
      <alignment vertical="center"/>
      <protection/>
    </xf>
    <xf numFmtId="178" fontId="4" fillId="0" borderId="10" xfId="34" applyNumberFormat="1" applyFont="1" applyBorder="1" applyAlignment="1">
      <alignment vertical="center" wrapText="1"/>
      <protection/>
    </xf>
    <xf numFmtId="0" fontId="4" fillId="0" borderId="17" xfId="34" applyFont="1" applyBorder="1" applyAlignment="1">
      <alignment vertical="center"/>
      <protection/>
    </xf>
    <xf numFmtId="0" fontId="7" fillId="0" borderId="10" xfId="71" applyFont="1" applyFill="1" applyBorder="1" applyAlignment="1">
      <alignment horizontal="center" vertical="center"/>
      <protection/>
    </xf>
    <xf numFmtId="177" fontId="7" fillId="0" borderId="10" xfId="34" applyNumberFormat="1" applyFont="1" applyBorder="1" applyAlignment="1">
      <alignment horizontal="right" vertical="center"/>
      <protection/>
    </xf>
    <xf numFmtId="10" fontId="7" fillId="0" borderId="10" xfId="71" applyNumberFormat="1" applyFont="1" applyFill="1" applyBorder="1" applyAlignment="1">
      <alignment vertical="center"/>
      <protection/>
    </xf>
    <xf numFmtId="0" fontId="7" fillId="0" borderId="17" xfId="0" applyFont="1" applyFill="1" applyBorder="1" applyAlignment="1">
      <alignment horizontal="center" vertical="center" wrapText="1"/>
    </xf>
    <xf numFmtId="177" fontId="7" fillId="0" borderId="10" xfId="68" applyNumberFormat="1" applyFont="1" applyFill="1" applyBorder="1" applyAlignment="1">
      <alignment vertical="center"/>
      <protection/>
    </xf>
    <xf numFmtId="10" fontId="7" fillId="0" borderId="16" xfId="71" applyNumberFormat="1" applyFont="1" applyFill="1" applyBorder="1" applyAlignment="1">
      <alignment vertical="center"/>
      <protection/>
    </xf>
    <xf numFmtId="0" fontId="7" fillId="0" borderId="10" xfId="71" applyFont="1" applyFill="1" applyBorder="1" applyAlignment="1">
      <alignment vertical="center"/>
      <protection/>
    </xf>
    <xf numFmtId="10" fontId="4" fillId="0" borderId="10" xfId="71" applyNumberFormat="1" applyFont="1" applyFill="1" applyBorder="1" applyAlignment="1">
      <alignment horizontal="right" vertical="center"/>
      <protection/>
    </xf>
    <xf numFmtId="177" fontId="7" fillId="0" borderId="10" xfId="0" applyNumberFormat="1" applyFont="1" applyFill="1" applyBorder="1" applyAlignment="1">
      <alignment vertical="center"/>
    </xf>
    <xf numFmtId="0" fontId="4" fillId="0" borderId="10" xfId="71" applyFont="1" applyFill="1" applyBorder="1" applyAlignment="1">
      <alignment vertical="center"/>
      <protection/>
    </xf>
    <xf numFmtId="3" fontId="4" fillId="0" borderId="10" xfId="71" applyNumberFormat="1" applyFont="1" applyFill="1" applyBorder="1" applyAlignment="1" applyProtection="1">
      <alignment vertical="center"/>
      <protection/>
    </xf>
    <xf numFmtId="177" fontId="7" fillId="0" borderId="10" xfId="15" applyNumberFormat="1" applyFont="1" applyFill="1" applyBorder="1" applyAlignment="1">
      <alignment vertical="center"/>
      <protection/>
    </xf>
    <xf numFmtId="177" fontId="4" fillId="0" borderId="10" xfId="15" applyNumberFormat="1" applyFont="1" applyFill="1" applyBorder="1" applyAlignment="1">
      <alignment vertical="center"/>
      <protection/>
    </xf>
    <xf numFmtId="10" fontId="4" fillId="0" borderId="16" xfId="71" applyNumberFormat="1" applyFont="1" applyFill="1" applyBorder="1" applyAlignment="1">
      <alignment horizontal="right" vertical="center"/>
      <protection/>
    </xf>
    <xf numFmtId="0" fontId="7" fillId="0" borderId="10" xfId="74" applyFont="1" applyBorder="1" applyAlignment="1">
      <alignment horizontal="center" vertical="center"/>
      <protection/>
    </xf>
    <xf numFmtId="177" fontId="7" fillId="0" borderId="10" xfId="74" applyNumberFormat="1" applyFont="1" applyBorder="1" applyAlignment="1">
      <alignment horizontal="right" vertical="center"/>
      <protection/>
    </xf>
    <xf numFmtId="0" fontId="0" fillId="0" borderId="0" xfId="17" applyFont="1" applyFill="1" applyBorder="1" applyAlignment="1">
      <alignment/>
      <protection/>
    </xf>
    <xf numFmtId="0" fontId="4" fillId="0" borderId="0" xfId="17" applyFont="1" applyFill="1" applyBorder="1" applyAlignment="1">
      <alignment vertical="top"/>
      <protection/>
    </xf>
    <xf numFmtId="0" fontId="32" fillId="0" borderId="0" xfId="17" applyFont="1" applyFill="1" applyBorder="1" applyAlignment="1">
      <alignment horizontal="center"/>
      <protection/>
    </xf>
    <xf numFmtId="0" fontId="28" fillId="0" borderId="0" xfId="17" applyFont="1" applyFill="1" applyBorder="1" applyAlignment="1">
      <alignment/>
      <protection/>
    </xf>
    <xf numFmtId="0" fontId="33" fillId="0" borderId="0" xfId="17" applyFont="1" applyFill="1" applyBorder="1" applyAlignment="1">
      <alignment/>
      <protection/>
    </xf>
    <xf numFmtId="0" fontId="34" fillId="0" borderId="0" xfId="17" applyFont="1" applyFill="1" applyBorder="1" applyAlignment="1">
      <alignment/>
      <protection/>
    </xf>
    <xf numFmtId="0" fontId="35" fillId="34" borderId="0" xfId="17" applyFont="1" applyFill="1" applyBorder="1" applyAlignment="1">
      <alignment horizontal="center" vertical="center"/>
      <protection/>
    </xf>
    <xf numFmtId="0" fontId="35" fillId="0" borderId="0" xfId="17" applyFont="1" applyFill="1" applyBorder="1" applyAlignment="1">
      <alignment horizontal="center" vertical="center"/>
      <protection/>
    </xf>
    <xf numFmtId="0" fontId="30" fillId="0" borderId="0" xfId="17" applyFont="1" applyFill="1" applyBorder="1" applyAlignment="1">
      <alignment vertical="top"/>
      <protection/>
    </xf>
    <xf numFmtId="0" fontId="31" fillId="0" borderId="10" xfId="17" applyFont="1" applyFill="1" applyBorder="1" applyAlignment="1">
      <alignment horizontal="center" vertical="center" wrapText="1"/>
      <protection/>
    </xf>
    <xf numFmtId="0" fontId="36" fillId="0" borderId="10" xfId="17" applyFont="1" applyFill="1" applyBorder="1" applyAlignment="1">
      <alignment horizontal="left" vertical="center"/>
      <protection/>
    </xf>
    <xf numFmtId="177" fontId="36" fillId="0" borderId="10" xfId="17" applyNumberFormat="1" applyFont="1" applyFill="1" applyBorder="1" applyAlignment="1">
      <alignment horizontal="right" vertical="center" wrapText="1"/>
      <protection/>
    </xf>
    <xf numFmtId="10" fontId="37" fillId="0" borderId="10" xfId="17" applyNumberFormat="1" applyFont="1" applyFill="1" applyBorder="1" applyAlignment="1">
      <alignment horizontal="right" vertical="center" wrapText="1"/>
      <protection/>
    </xf>
    <xf numFmtId="0" fontId="36" fillId="0" borderId="10" xfId="17" applyFont="1" applyFill="1" applyBorder="1" applyAlignment="1">
      <alignment horizontal="left" vertical="center" wrapText="1"/>
      <protection/>
    </xf>
    <xf numFmtId="10" fontId="36" fillId="0" borderId="10" xfId="17" applyNumberFormat="1" applyFont="1" applyFill="1" applyBorder="1" applyAlignment="1">
      <alignment horizontal="right" vertical="center" wrapText="1"/>
      <protection/>
    </xf>
    <xf numFmtId="1" fontId="36" fillId="0" borderId="10" xfId="17" applyNumberFormat="1" applyFont="1" applyFill="1" applyBorder="1" applyAlignment="1">
      <alignment vertical="center"/>
      <protection/>
    </xf>
    <xf numFmtId="181" fontId="37" fillId="0" borderId="10" xfId="17" applyNumberFormat="1" applyFont="1" applyFill="1" applyBorder="1" applyAlignment="1">
      <alignment vertical="center" wrapText="1"/>
      <protection/>
    </xf>
    <xf numFmtId="177" fontId="37" fillId="34" borderId="10" xfId="64" applyNumberFormat="1" applyFont="1" applyFill="1" applyBorder="1" applyAlignment="1" applyProtection="1">
      <alignment horizontal="right" vertical="center" shrinkToFit="1"/>
      <protection/>
    </xf>
    <xf numFmtId="0" fontId="37" fillId="0" borderId="10" xfId="17" applyFont="1" applyFill="1" applyBorder="1" applyAlignment="1">
      <alignment vertical="center"/>
      <protection/>
    </xf>
    <xf numFmtId="1" fontId="37" fillId="0" borderId="10" xfId="17" applyNumberFormat="1" applyFont="1" applyFill="1" applyBorder="1" applyAlignment="1">
      <alignment vertical="center"/>
      <protection/>
    </xf>
    <xf numFmtId="177" fontId="37" fillId="34" borderId="10" xfId="43" applyNumberFormat="1" applyFont="1" applyFill="1" applyBorder="1" applyAlignment="1" applyProtection="1">
      <alignment horizontal="right" vertical="center" shrinkToFit="1"/>
      <protection/>
    </xf>
    <xf numFmtId="1" fontId="37" fillId="0" borderId="10" xfId="17" applyNumberFormat="1" applyFont="1" applyFill="1" applyBorder="1" applyAlignment="1">
      <alignment vertical="center" wrapText="1"/>
      <protection/>
    </xf>
    <xf numFmtId="0" fontId="28" fillId="0" borderId="10" xfId="17" applyFont="1" applyFill="1" applyBorder="1" applyAlignment="1">
      <alignment/>
      <protection/>
    </xf>
    <xf numFmtId="0" fontId="36" fillId="0" borderId="10" xfId="17" applyFont="1" applyFill="1" applyBorder="1" applyAlignment="1">
      <alignment vertical="center"/>
      <protection/>
    </xf>
    <xf numFmtId="177" fontId="36" fillId="0" borderId="10" xfId="24" applyNumberFormat="1" applyFont="1" applyFill="1" applyBorder="1" applyAlignment="1">
      <alignment horizontal="right" vertical="center" wrapText="1"/>
    </xf>
    <xf numFmtId="3" fontId="36" fillId="0" borderId="10" xfId="73" applyNumberFormat="1" applyFont="1" applyFill="1" applyBorder="1" applyAlignment="1" applyProtection="1">
      <alignment horizontal="left" vertical="center" wrapText="1"/>
      <protection/>
    </xf>
    <xf numFmtId="0" fontId="36" fillId="0" borderId="10" xfId="73" applyNumberFormat="1" applyFont="1" applyFill="1" applyBorder="1" applyAlignment="1" applyProtection="1">
      <alignment horizontal="left" vertical="center"/>
      <protection/>
    </xf>
    <xf numFmtId="0" fontId="36" fillId="0" borderId="10" xfId="17" applyFont="1" applyFill="1" applyBorder="1" applyAlignment="1">
      <alignment vertical="center" wrapText="1"/>
      <protection/>
    </xf>
    <xf numFmtId="177" fontId="36" fillId="34" borderId="10" xfId="43" applyNumberFormat="1" applyFont="1" applyFill="1" applyBorder="1" applyAlignment="1" applyProtection="1">
      <alignment horizontal="right" vertical="center" shrinkToFit="1"/>
      <protection/>
    </xf>
    <xf numFmtId="3" fontId="37" fillId="0" borderId="10" xfId="73" applyNumberFormat="1" applyFont="1" applyFill="1" applyBorder="1" applyAlignment="1" applyProtection="1">
      <alignment horizontal="left" vertical="center" wrapText="1"/>
      <protection/>
    </xf>
    <xf numFmtId="177" fontId="37" fillId="0" borderId="10" xfId="24" applyNumberFormat="1" applyFont="1" applyFill="1" applyBorder="1" applyAlignment="1">
      <alignment horizontal="right" vertical="center" wrapText="1"/>
    </xf>
    <xf numFmtId="0" fontId="36" fillId="0" borderId="10" xfId="17" applyFont="1" applyFill="1" applyBorder="1" applyAlignment="1">
      <alignment horizontal="center" vertical="center" wrapText="1"/>
      <protection/>
    </xf>
    <xf numFmtId="177" fontId="38" fillId="0" borderId="0" xfId="17" applyNumberFormat="1" applyFont="1" applyFill="1" applyBorder="1" applyAlignment="1">
      <alignment/>
      <protection/>
    </xf>
  </cellXfs>
  <cellStyles count="71">
    <cellStyle name="Normal" xfId="0"/>
    <cellStyle name="常规_表6政府性基金执行情况表_2015年人大报告附表（国库修改2）" xfId="15"/>
    <cellStyle name="Currency [0]" xfId="16"/>
    <cellStyle name="常规_2006年预算报人大表格（八张快报数）" xfId="17"/>
    <cellStyle name="20% - 强调文字颜色 3" xfId="18"/>
    <cellStyle name="输入" xfId="19"/>
    <cellStyle name="Currency" xfId="20"/>
    <cellStyle name="Comma [0]" xfId="21"/>
    <cellStyle name="40% - 强调文字颜色 3" xfId="22"/>
    <cellStyle name="差" xfId="23"/>
    <cellStyle name="Comma" xfId="24"/>
    <cellStyle name="Hyperlink" xfId="25"/>
    <cellStyle name="常规_2014年专项资金项目支出预算明细表11.18_2015年人大报告附表（国库修改2）" xfId="26"/>
    <cellStyle name="60% - 强调文字颜色 3" xfId="27"/>
    <cellStyle name="Percent" xfId="28"/>
    <cellStyle name="Followed Hyperlink" xfId="29"/>
    <cellStyle name="注释" xfId="30"/>
    <cellStyle name="60% - 强调文字颜色 2" xfId="31"/>
    <cellStyle name="标题 4" xfId="32"/>
    <cellStyle name="警告文本" xfId="33"/>
    <cellStyle name="常规_2016年人大报告附表-政府性基金预算（综合科）" xfId="34"/>
    <cellStyle name="标题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常规_表1-全市收支_1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常规_2007年地方预算表格（修订2版）_全市报人大2013年预算表（六）" xfId="59"/>
    <cellStyle name="强调文字颜色 4" xfId="60"/>
    <cellStyle name="20% - 强调文字颜色 4" xfId="61"/>
    <cellStyle name="40% - 强调文字颜色 4" xfId="62"/>
    <cellStyle name="强调文字颜色 5" xfId="63"/>
    <cellStyle name="常规_表1-全市收支" xfId="64"/>
    <cellStyle name="40% - 强调文字颜色 5" xfId="65"/>
    <cellStyle name="60% - 强调文字颜色 5" xfId="66"/>
    <cellStyle name="强调文字颜色 6" xfId="67"/>
    <cellStyle name="常规_2015年人大报告附表（国库修改2）" xfId="68"/>
    <cellStyle name="40% - 强调文字颜色 6" xfId="69"/>
    <cellStyle name="常规_2016年度市级部门预算汇总表（按科目）(公共财政预算小计)" xfId="70"/>
    <cellStyle name="常规_市本级2014年预算表格_2015年人大报告附表（国库修改2）" xfId="71"/>
    <cellStyle name="60% - 强调文字颜色 6" xfId="72"/>
    <cellStyle name="常规_2015年人大报告附表（一稿）" xfId="73"/>
    <cellStyle name="常规_2014年专项资金项目支出预算明细表11.18" xfId="74"/>
    <cellStyle name="常规_Sheet1" xfId="75"/>
    <cellStyle name="常规_2007年地方预算表格（修订2版）_市本级报人大2013年预算表（七）12%对比" xfId="76"/>
    <cellStyle name="常规_收入预算表" xfId="77"/>
    <cellStyle name="常规_表11-全市收支预算_2" xfId="78"/>
    <cellStyle name="常规_2007年地方预算表格（修订2版）_市本级报人大2013年预算表（七）12%对比_2013年人大报告八张表（2.5）" xfId="79"/>
    <cellStyle name="常规_市本级2016年收支" xfId="80"/>
    <cellStyle name="常规_园区专项支出_1" xfId="81"/>
    <cellStyle name="常规_园区专项支出" xfId="82"/>
    <cellStyle name="常规_园区专项支出_2" xfId="83"/>
    <cellStyle name="常规_表22-市级基金明细-2_1" xfId="8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externalLink" Target="externalLinks/externalLink2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istrator\Desktop\2019&#24180;&#39044;&#31639;&#32534;&#21046;&#25910;&#22238;&#25968;&#25454;&#65288;0104&#65289;\2019&#24180;&#39044;&#31639;&#36755;&#20986;&#34920;\&#20851;&#20110;&#25253;&#36865;&#35831;&#31034;&#30340;&#38468;&#20214;&#65288;&#25253;&#24066;&#36130;&#25919;&#23616;&#65289;\2019&#24180;&#39044;&#31639;&#24635;&#34920;&#27719;&#24635;&#65288;0108&#25253;&#24066;&#36130;&#25919;&#23616;&#65289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istrator\Desktop\2019&#24180;&#39044;&#31639;&#32534;&#21046;&#25910;&#22238;&#25968;&#25454;&#65288;0104&#65289;\2019&#24180;&#39044;&#31639;&#36755;&#20986;&#34920;\&#20851;&#20110;&#25253;&#36865;&#35831;&#31034;&#30340;&#38468;&#20214;&#65288;&#25253;&#24066;&#36130;&#25919;&#23616;&#65289;\2019&#24180;&#39044;&#31639;02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公共执行"/>
      <sheetName val="基金执行"/>
      <sheetName val="莞韶园"/>
      <sheetName val="韶关工业园区"/>
      <sheetName val="浈江片区"/>
      <sheetName val="武江片区"/>
      <sheetName val="莞韶园2"/>
      <sheetName val="韶关工业园区2"/>
      <sheetName val="莞韶城2"/>
      <sheetName val="浈江2"/>
      <sheetName val="武江2"/>
      <sheetName val="债务"/>
      <sheetName val="财政代编"/>
      <sheetName val="三公经费"/>
    </sheetNames>
    <sheetDataSet>
      <sheetData sheetId="3">
        <row r="5">
          <cell r="D5">
            <v>43664613.752</v>
          </cell>
        </row>
        <row r="6">
          <cell r="B6">
            <v>62380000</v>
          </cell>
          <cell r="D6">
            <v>0</v>
          </cell>
        </row>
        <row r="7">
          <cell r="B7">
            <v>0</v>
          </cell>
          <cell r="D7">
            <v>0</v>
          </cell>
        </row>
        <row r="8">
          <cell r="B8">
            <v>30500000</v>
          </cell>
          <cell r="D8">
            <v>0</v>
          </cell>
        </row>
        <row r="9">
          <cell r="B9">
            <v>3100000</v>
          </cell>
          <cell r="D9">
            <v>0</v>
          </cell>
        </row>
        <row r="10">
          <cell r="B10">
            <v>40000</v>
          </cell>
          <cell r="D10">
            <v>22000000</v>
          </cell>
        </row>
        <row r="11">
          <cell r="B11">
            <v>0</v>
          </cell>
          <cell r="D11">
            <v>0</v>
          </cell>
        </row>
        <row r="12">
          <cell r="B12">
            <v>6360000</v>
          </cell>
          <cell r="D12">
            <v>2463763.68</v>
          </cell>
        </row>
        <row r="13">
          <cell r="B13">
            <v>3920000</v>
          </cell>
          <cell r="D13">
            <v>0</v>
          </cell>
        </row>
        <row r="14">
          <cell r="B14">
            <v>10000000</v>
          </cell>
          <cell r="D14">
            <v>1190000</v>
          </cell>
        </row>
        <row r="15">
          <cell r="B15">
            <v>5400000</v>
          </cell>
          <cell r="D15">
            <v>27922000</v>
          </cell>
        </row>
        <row r="16">
          <cell r="B16">
            <v>1480000</v>
          </cell>
        </row>
        <row r="17">
          <cell r="B17">
            <v>5280000</v>
          </cell>
        </row>
        <row r="18">
          <cell r="B18">
            <v>6140000</v>
          </cell>
        </row>
        <row r="19">
          <cell r="B19">
            <v>0</v>
          </cell>
        </row>
        <row r="20">
          <cell r="B20">
            <v>0</v>
          </cell>
        </row>
        <row r="27">
          <cell r="D27">
            <v>4620000</v>
          </cell>
        </row>
        <row r="28">
          <cell r="D28">
            <v>0</v>
          </cell>
        </row>
        <row r="33">
          <cell r="D33">
            <v>19500000</v>
          </cell>
        </row>
      </sheetData>
      <sheetData sheetId="4">
        <row r="6">
          <cell r="B6">
            <v>8500000</v>
          </cell>
        </row>
        <row r="8">
          <cell r="B8">
            <v>4000000</v>
          </cell>
        </row>
        <row r="9">
          <cell r="B9">
            <v>1300000</v>
          </cell>
        </row>
        <row r="12">
          <cell r="B12">
            <v>900000</v>
          </cell>
        </row>
        <row r="13">
          <cell r="B13">
            <v>450000</v>
          </cell>
        </row>
        <row r="14">
          <cell r="B14">
            <v>750000</v>
          </cell>
        </row>
        <row r="33">
          <cell r="D33">
            <v>15900000</v>
          </cell>
        </row>
      </sheetData>
      <sheetData sheetId="5">
        <row r="6">
          <cell r="B6">
            <v>2100000</v>
          </cell>
        </row>
        <row r="8">
          <cell r="B8">
            <v>1280000</v>
          </cell>
        </row>
        <row r="9">
          <cell r="B9">
            <v>500000</v>
          </cell>
        </row>
        <row r="12">
          <cell r="B12">
            <v>900000</v>
          </cell>
        </row>
        <row r="13">
          <cell r="B13">
            <v>150000</v>
          </cell>
        </row>
        <row r="14">
          <cell r="B14">
            <v>340000</v>
          </cell>
        </row>
        <row r="16">
          <cell r="B16">
            <v>10000</v>
          </cell>
        </row>
        <row r="33">
          <cell r="D33">
            <v>5280000</v>
          </cell>
        </row>
      </sheetData>
      <sheetData sheetId="7">
        <row r="8">
          <cell r="D8">
            <v>21120000</v>
          </cell>
        </row>
        <row r="10">
          <cell r="D10">
            <v>9760000</v>
          </cell>
        </row>
        <row r="24">
          <cell r="D24">
            <v>10680000</v>
          </cell>
        </row>
        <row r="25">
          <cell r="D25">
            <v>3500000</v>
          </cell>
        </row>
      </sheetData>
      <sheetData sheetId="8">
        <row r="8">
          <cell r="D8">
            <v>0</v>
          </cell>
        </row>
        <row r="10">
          <cell r="D10">
            <v>0</v>
          </cell>
        </row>
      </sheetData>
      <sheetData sheetId="9">
        <row r="8">
          <cell r="D8">
            <v>0</v>
          </cell>
        </row>
        <row r="10">
          <cell r="D10">
            <v>0</v>
          </cell>
        </row>
      </sheetData>
      <sheetData sheetId="10">
        <row r="8">
          <cell r="D8">
            <v>0</v>
          </cell>
        </row>
        <row r="10">
          <cell r="D10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莞韶园"/>
      <sheetName val="韶关工业园区"/>
      <sheetName val="浈江片区"/>
      <sheetName val="武江片区"/>
      <sheetName val="莞韶城一期"/>
    </sheetNames>
    <sheetDataSet>
      <sheetData sheetId="1">
        <row r="7">
          <cell r="B7">
            <v>0</v>
          </cell>
        </row>
        <row r="8">
          <cell r="B8">
            <v>2640000</v>
          </cell>
        </row>
        <row r="9">
          <cell r="B9">
            <v>44780000</v>
          </cell>
          <cell r="D9">
            <v>0</v>
          </cell>
        </row>
        <row r="10">
          <cell r="B10">
            <v>10000000</v>
          </cell>
        </row>
        <row r="11">
          <cell r="D11">
            <v>0</v>
          </cell>
        </row>
        <row r="29">
          <cell r="D29">
            <v>2640000</v>
          </cell>
        </row>
      </sheetData>
      <sheetData sheetId="2">
        <row r="7">
          <cell r="B7">
            <v>0</v>
          </cell>
        </row>
        <row r="8">
          <cell r="B8">
            <v>800000</v>
          </cell>
        </row>
        <row r="9">
          <cell r="B9">
            <v>13710000</v>
          </cell>
          <cell r="D9">
            <v>13710000</v>
          </cell>
        </row>
        <row r="10">
          <cell r="B10">
            <v>0</v>
          </cell>
        </row>
        <row r="11">
          <cell r="D11">
            <v>0</v>
          </cell>
        </row>
        <row r="29">
          <cell r="D29">
            <v>800000</v>
          </cell>
        </row>
      </sheetData>
      <sheetData sheetId="3">
        <row r="7">
          <cell r="B7">
            <v>0</v>
          </cell>
        </row>
        <row r="8">
          <cell r="B8">
            <v>2260000</v>
          </cell>
        </row>
        <row r="9">
          <cell r="B9">
            <v>38440000</v>
          </cell>
          <cell r="D9">
            <v>38440000</v>
          </cell>
        </row>
        <row r="10">
          <cell r="B10">
            <v>0</v>
          </cell>
        </row>
        <row r="11">
          <cell r="D11">
            <v>0</v>
          </cell>
        </row>
        <row r="29">
          <cell r="D29">
            <v>2260000</v>
          </cell>
        </row>
      </sheetData>
      <sheetData sheetId="4">
        <row r="7">
          <cell r="B7">
            <v>0</v>
          </cell>
        </row>
        <row r="8">
          <cell r="B8">
            <v>610000</v>
          </cell>
        </row>
        <row r="9">
          <cell r="B9">
            <v>45690000</v>
          </cell>
          <cell r="D9">
            <v>45690000</v>
          </cell>
        </row>
        <row r="10">
          <cell r="B10">
            <v>0</v>
          </cell>
        </row>
        <row r="11">
          <cell r="D11">
            <v>0</v>
          </cell>
        </row>
        <row r="29">
          <cell r="D29">
            <v>610000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73"/>
  <sheetViews>
    <sheetView zoomScale="115" zoomScaleNormal="115" zoomScaleSheetLayoutView="100" workbookViewId="0" topLeftCell="A1">
      <selection activeCell="J9" sqref="J9"/>
    </sheetView>
  </sheetViews>
  <sheetFormatPr defaultColWidth="9.00390625" defaultRowHeight="14.25"/>
  <cols>
    <col min="1" max="1" width="19.125" style="192" customWidth="1"/>
    <col min="2" max="4" width="12.625" style="193" customWidth="1"/>
    <col min="5" max="5" width="15.375" style="192" customWidth="1"/>
    <col min="6" max="7" width="12.625" style="193" customWidth="1"/>
    <col min="8" max="8" width="11.50390625" style="194" customWidth="1"/>
    <col min="9" max="241" width="9.00390625" style="189" customWidth="1"/>
    <col min="242" max="16384" width="9.00390625" style="157" customWidth="1"/>
  </cols>
  <sheetData>
    <row r="1" spans="1:8" s="189" customFormat="1" ht="33" customHeight="1">
      <c r="A1" s="195" t="s">
        <v>0</v>
      </c>
      <c r="B1" s="195"/>
      <c r="C1" s="195"/>
      <c r="D1" s="195"/>
      <c r="E1" s="195"/>
      <c r="F1" s="195"/>
      <c r="G1" s="196"/>
      <c r="H1" s="195"/>
    </row>
    <row r="2" spans="1:8" s="189" customFormat="1" ht="18" customHeight="1">
      <c r="A2" s="195"/>
      <c r="B2" s="195"/>
      <c r="C2" s="195"/>
      <c r="D2" s="195"/>
      <c r="E2" s="195"/>
      <c r="F2" s="195"/>
      <c r="G2" s="196"/>
      <c r="H2" s="115" t="s">
        <v>1</v>
      </c>
    </row>
    <row r="3" spans="2:8" s="190" customFormat="1" ht="15" customHeight="1">
      <c r="B3" s="197"/>
      <c r="C3" s="197"/>
      <c r="D3" s="197"/>
      <c r="F3" s="197"/>
      <c r="G3" s="197"/>
      <c r="H3" s="115" t="s">
        <v>2</v>
      </c>
    </row>
    <row r="4" spans="1:8" s="191" customFormat="1" ht="41.25" customHeight="1">
      <c r="A4" s="198" t="s">
        <v>3</v>
      </c>
      <c r="B4" s="198" t="s">
        <v>4</v>
      </c>
      <c r="C4" s="198" t="s">
        <v>5</v>
      </c>
      <c r="D4" s="198" t="s">
        <v>6</v>
      </c>
      <c r="E4" s="198" t="s">
        <v>3</v>
      </c>
      <c r="F4" s="198" t="s">
        <v>4</v>
      </c>
      <c r="G4" s="198" t="s">
        <v>5</v>
      </c>
      <c r="H4" s="198" t="s">
        <v>6</v>
      </c>
    </row>
    <row r="5" spans="1:8" s="192" customFormat="1" ht="23.25" customHeight="1">
      <c r="A5" s="199" t="s">
        <v>7</v>
      </c>
      <c r="B5" s="200">
        <f>B6+B22</f>
        <v>13781</v>
      </c>
      <c r="C5" s="200">
        <f>C6+C22</f>
        <v>14283.31</v>
      </c>
      <c r="D5" s="201">
        <f aca="true" t="shared" si="0" ref="D5:D7">C5/B5</f>
        <v>1.036449459400624</v>
      </c>
      <c r="E5" s="202" t="s">
        <v>8</v>
      </c>
      <c r="F5" s="200">
        <f>SUM(F6:F26)</f>
        <v>13695.58</v>
      </c>
      <c r="G5" s="200">
        <f>SUM(G6:G27)</f>
        <v>21081</v>
      </c>
      <c r="H5" s="203">
        <f aca="true" t="shared" si="1" ref="H5:H8">G5/F5</f>
        <v>1.5392557306809935</v>
      </c>
    </row>
    <row r="6" spans="1:8" s="192" customFormat="1" ht="19.5" customHeight="1">
      <c r="A6" s="204" t="s">
        <v>9</v>
      </c>
      <c r="B6" s="200">
        <f>SUM(B7:B21)</f>
        <v>13781</v>
      </c>
      <c r="C6" s="200">
        <v>13990.31</v>
      </c>
      <c r="D6" s="201">
        <f t="shared" si="0"/>
        <v>1.0151883027356505</v>
      </c>
      <c r="E6" s="205" t="s">
        <v>10</v>
      </c>
      <c r="F6" s="206">
        <v>4231</v>
      </c>
      <c r="G6" s="206">
        <v>3316</v>
      </c>
      <c r="H6" s="201">
        <f t="shared" si="1"/>
        <v>0.7837390687780666</v>
      </c>
    </row>
    <row r="7" spans="1:8" s="192" customFormat="1" ht="19.5" customHeight="1">
      <c r="A7" s="207" t="s">
        <v>11</v>
      </c>
      <c r="B7" s="206">
        <v>6250</v>
      </c>
      <c r="C7" s="206">
        <v>4644</v>
      </c>
      <c r="D7" s="201">
        <f t="shared" si="0"/>
        <v>0.74304</v>
      </c>
      <c r="E7" s="205" t="s">
        <v>12</v>
      </c>
      <c r="F7" s="206">
        <v>0</v>
      </c>
      <c r="G7" s="206">
        <v>0</v>
      </c>
      <c r="H7" s="201"/>
    </row>
    <row r="8" spans="1:8" s="192" customFormat="1" ht="19.5" customHeight="1">
      <c r="A8" s="207" t="s">
        <v>13</v>
      </c>
      <c r="B8" s="206">
        <v>0</v>
      </c>
      <c r="C8" s="206">
        <v>3</v>
      </c>
      <c r="D8" s="201"/>
      <c r="E8" s="205" t="s">
        <v>14</v>
      </c>
      <c r="F8" s="206">
        <v>33</v>
      </c>
      <c r="G8" s="206">
        <v>1</v>
      </c>
      <c r="H8" s="201">
        <f t="shared" si="1"/>
        <v>0.030303030303030304</v>
      </c>
    </row>
    <row r="9" spans="1:8" s="192" customFormat="1" ht="19.5" customHeight="1">
      <c r="A9" s="208" t="s">
        <v>15</v>
      </c>
      <c r="B9" s="206">
        <v>2506</v>
      </c>
      <c r="C9" s="206">
        <v>3187.09</v>
      </c>
      <c r="D9" s="201">
        <f aca="true" t="shared" si="2" ref="D9:D11">C9/B9</f>
        <v>1.2717837190742218</v>
      </c>
      <c r="E9" s="205" t="s">
        <v>16</v>
      </c>
      <c r="F9" s="206">
        <v>0</v>
      </c>
      <c r="G9" s="206">
        <v>0</v>
      </c>
      <c r="H9" s="201"/>
    </row>
    <row r="10" spans="1:8" s="192" customFormat="1" ht="19.5" customHeight="1">
      <c r="A10" s="208" t="s">
        <v>17</v>
      </c>
      <c r="B10" s="206">
        <v>659</v>
      </c>
      <c r="C10" s="206">
        <v>482.63</v>
      </c>
      <c r="D10" s="201">
        <f t="shared" si="2"/>
        <v>0.7323672230652504</v>
      </c>
      <c r="E10" s="205" t="s">
        <v>18</v>
      </c>
      <c r="F10" s="206">
        <v>3000</v>
      </c>
      <c r="G10" s="206">
        <v>4686</v>
      </c>
      <c r="H10" s="201">
        <f aca="true" t="shared" si="3" ref="H10:H16">G10/F10</f>
        <v>1.562</v>
      </c>
    </row>
    <row r="11" spans="1:8" s="192" customFormat="1" ht="19.5" customHeight="1">
      <c r="A11" s="208" t="s">
        <v>19</v>
      </c>
      <c r="B11" s="206">
        <v>9</v>
      </c>
      <c r="C11" s="206">
        <v>3</v>
      </c>
      <c r="D11" s="201">
        <f t="shared" si="2"/>
        <v>0.3333333333333333</v>
      </c>
      <c r="E11" s="205" t="s">
        <v>20</v>
      </c>
      <c r="F11" s="206">
        <v>0</v>
      </c>
      <c r="G11" s="206">
        <v>343</v>
      </c>
      <c r="H11" s="201" t="s">
        <v>21</v>
      </c>
    </row>
    <row r="12" spans="1:8" s="192" customFormat="1" ht="19.5" customHeight="1">
      <c r="A12" s="208" t="s">
        <v>22</v>
      </c>
      <c r="B12" s="206">
        <v>0</v>
      </c>
      <c r="C12" s="206">
        <v>0</v>
      </c>
      <c r="D12" s="201"/>
      <c r="E12" s="205" t="s">
        <v>23</v>
      </c>
      <c r="F12" s="206">
        <v>30</v>
      </c>
      <c r="G12" s="206">
        <v>19</v>
      </c>
      <c r="H12" s="201">
        <f t="shared" si="3"/>
        <v>0.6333333333333333</v>
      </c>
    </row>
    <row r="13" spans="1:8" s="192" customFormat="1" ht="21.75" customHeight="1">
      <c r="A13" s="208" t="s">
        <v>24</v>
      </c>
      <c r="B13" s="206">
        <v>860</v>
      </c>
      <c r="C13" s="206">
        <v>1744</v>
      </c>
      <c r="D13" s="201">
        <f aca="true" t="shared" si="4" ref="D13:D19">C13/B13</f>
        <v>2.027906976744186</v>
      </c>
      <c r="E13" s="205" t="s">
        <v>25</v>
      </c>
      <c r="F13" s="206">
        <v>0</v>
      </c>
      <c r="G13" s="206">
        <v>0</v>
      </c>
      <c r="H13" s="201"/>
    </row>
    <row r="14" spans="1:8" s="192" customFormat="1" ht="19.5" customHeight="1">
      <c r="A14" s="208" t="s">
        <v>26</v>
      </c>
      <c r="B14" s="206">
        <v>383</v>
      </c>
      <c r="C14" s="206">
        <v>331.54</v>
      </c>
      <c r="D14" s="201">
        <f t="shared" si="4"/>
        <v>0.8656396866840732</v>
      </c>
      <c r="E14" s="205" t="s">
        <v>27</v>
      </c>
      <c r="F14" s="206">
        <v>86</v>
      </c>
      <c r="G14" s="206">
        <v>872</v>
      </c>
      <c r="H14" s="201">
        <f t="shared" si="3"/>
        <v>10.13953488372093</v>
      </c>
    </row>
    <row r="15" spans="1:8" s="192" customFormat="1" ht="19.5" customHeight="1">
      <c r="A15" s="208" t="s">
        <v>28</v>
      </c>
      <c r="B15" s="206">
        <v>912</v>
      </c>
      <c r="C15" s="206">
        <v>1442.09</v>
      </c>
      <c r="D15" s="201">
        <f t="shared" si="4"/>
        <v>1.5812390350877192</v>
      </c>
      <c r="E15" s="205" t="s">
        <v>29</v>
      </c>
      <c r="F15" s="206">
        <v>2302.58</v>
      </c>
      <c r="G15" s="206">
        <v>2888</v>
      </c>
      <c r="H15" s="201">
        <f t="shared" si="3"/>
        <v>1.254245237950473</v>
      </c>
    </row>
    <row r="16" spans="1:8" s="192" customFormat="1" ht="17.25" customHeight="1">
      <c r="A16" s="208" t="s">
        <v>30</v>
      </c>
      <c r="B16" s="206">
        <v>252</v>
      </c>
      <c r="C16" s="206">
        <v>1806</v>
      </c>
      <c r="D16" s="201">
        <f t="shared" si="4"/>
        <v>7.166666666666667</v>
      </c>
      <c r="E16" s="205" t="s">
        <v>31</v>
      </c>
      <c r="F16" s="206">
        <v>45</v>
      </c>
      <c r="G16" s="206">
        <v>27</v>
      </c>
      <c r="H16" s="201">
        <f t="shared" si="3"/>
        <v>0.6</v>
      </c>
    </row>
    <row r="17" spans="1:8" s="192" customFormat="1" ht="16.5" customHeight="1">
      <c r="A17" s="208" t="s">
        <v>32</v>
      </c>
      <c r="B17" s="209">
        <v>150</v>
      </c>
      <c r="C17" s="206">
        <v>140</v>
      </c>
      <c r="D17" s="201">
        <f t="shared" si="4"/>
        <v>0.9333333333333333</v>
      </c>
      <c r="E17" s="205" t="s">
        <v>33</v>
      </c>
      <c r="F17" s="206">
        <v>0</v>
      </c>
      <c r="G17" s="206">
        <v>0</v>
      </c>
      <c r="H17" s="201"/>
    </row>
    <row r="18" spans="1:8" s="192" customFormat="1" ht="17.25" customHeight="1">
      <c r="A18" s="208" t="s">
        <v>34</v>
      </c>
      <c r="B18" s="206">
        <v>1580</v>
      </c>
      <c r="C18" s="206">
        <v>0</v>
      </c>
      <c r="D18" s="201">
        <f t="shared" si="4"/>
        <v>0</v>
      </c>
      <c r="E18" s="205" t="s">
        <v>35</v>
      </c>
      <c r="F18" s="206">
        <v>48</v>
      </c>
      <c r="G18" s="206">
        <v>6376</v>
      </c>
      <c r="H18" s="201">
        <f>G18/F18</f>
        <v>132.83333333333334</v>
      </c>
    </row>
    <row r="19" spans="1:8" s="192" customFormat="1" ht="16.5" customHeight="1">
      <c r="A19" s="208" t="s">
        <v>36</v>
      </c>
      <c r="B19" s="206">
        <v>220</v>
      </c>
      <c r="C19" s="206">
        <v>207.05</v>
      </c>
      <c r="D19" s="201">
        <f t="shared" si="4"/>
        <v>0.9411363636363637</v>
      </c>
      <c r="E19" s="205" t="s">
        <v>37</v>
      </c>
      <c r="F19" s="206">
        <v>0</v>
      </c>
      <c r="G19" s="206">
        <v>70</v>
      </c>
      <c r="H19" s="201"/>
    </row>
    <row r="20" spans="1:8" s="192" customFormat="1" ht="18" customHeight="1">
      <c r="A20" s="208" t="s">
        <v>38</v>
      </c>
      <c r="B20" s="206">
        <v>0</v>
      </c>
      <c r="C20" s="206">
        <v>0</v>
      </c>
      <c r="D20" s="201"/>
      <c r="E20" s="205" t="s">
        <v>39</v>
      </c>
      <c r="F20" s="206">
        <v>0</v>
      </c>
      <c r="G20" s="206">
        <v>0</v>
      </c>
      <c r="H20" s="201"/>
    </row>
    <row r="21" spans="1:8" s="192" customFormat="1" ht="17.25" customHeight="1">
      <c r="A21" s="208" t="s">
        <v>40</v>
      </c>
      <c r="B21" s="206">
        <v>0</v>
      </c>
      <c r="C21" s="206">
        <v>0</v>
      </c>
      <c r="D21" s="201"/>
      <c r="E21" s="205" t="s">
        <v>41</v>
      </c>
      <c r="F21" s="206">
        <v>2168</v>
      </c>
      <c r="G21" s="206">
        <v>2182</v>
      </c>
      <c r="H21" s="201">
        <f aca="true" t="shared" si="5" ref="H21:H26">G21/F21</f>
        <v>1.0064575645756457</v>
      </c>
    </row>
    <row r="22" spans="1:8" s="192" customFormat="1" ht="17.25" customHeight="1">
      <c r="A22" s="204" t="s">
        <v>42</v>
      </c>
      <c r="B22" s="200">
        <f>SUM(B23:B28)</f>
        <v>0</v>
      </c>
      <c r="C22" s="200">
        <f>SUM(C23:C28)</f>
        <v>293</v>
      </c>
      <c r="D22" s="201" t="s">
        <v>21</v>
      </c>
      <c r="E22" s="205" t="s">
        <v>43</v>
      </c>
      <c r="F22" s="206">
        <v>0</v>
      </c>
      <c r="G22" s="206">
        <v>0</v>
      </c>
      <c r="H22" s="201"/>
    </row>
    <row r="23" spans="1:8" s="192" customFormat="1" ht="17.25" customHeight="1">
      <c r="A23" s="208" t="s">
        <v>44</v>
      </c>
      <c r="B23" s="206">
        <v>0</v>
      </c>
      <c r="C23" s="209">
        <v>0</v>
      </c>
      <c r="D23" s="201"/>
      <c r="E23" s="205" t="s">
        <v>45</v>
      </c>
      <c r="F23" s="206">
        <v>0</v>
      </c>
      <c r="G23" s="206">
        <v>0</v>
      </c>
      <c r="H23" s="201"/>
    </row>
    <row r="24" spans="1:8" s="192" customFormat="1" ht="17.25" customHeight="1">
      <c r="A24" s="208" t="s">
        <v>46</v>
      </c>
      <c r="B24" s="206">
        <v>0</v>
      </c>
      <c r="C24" s="209">
        <v>0</v>
      </c>
      <c r="D24" s="201"/>
      <c r="E24" s="205" t="s">
        <v>47</v>
      </c>
      <c r="F24" s="206">
        <v>300</v>
      </c>
      <c r="G24" s="206">
        <v>0</v>
      </c>
      <c r="H24" s="201">
        <f t="shared" si="5"/>
        <v>0</v>
      </c>
    </row>
    <row r="25" spans="1:8" s="192" customFormat="1" ht="16.5" customHeight="1">
      <c r="A25" s="208" t="s">
        <v>48</v>
      </c>
      <c r="B25" s="206">
        <v>0</v>
      </c>
      <c r="C25" s="209">
        <v>0</v>
      </c>
      <c r="D25" s="201"/>
      <c r="E25" s="205" t="s">
        <v>49</v>
      </c>
      <c r="F25" s="206">
        <v>1052</v>
      </c>
      <c r="G25" s="206">
        <v>0</v>
      </c>
      <c r="H25" s="201">
        <f t="shared" si="5"/>
        <v>0</v>
      </c>
    </row>
    <row r="26" spans="1:8" s="192" customFormat="1" ht="16.5" customHeight="1">
      <c r="A26" s="208" t="s">
        <v>50</v>
      </c>
      <c r="B26" s="206">
        <v>0</v>
      </c>
      <c r="C26" s="209">
        <v>0</v>
      </c>
      <c r="D26" s="201"/>
      <c r="E26" s="205" t="s">
        <v>51</v>
      </c>
      <c r="F26" s="206">
        <v>400</v>
      </c>
      <c r="G26" s="206">
        <v>288</v>
      </c>
      <c r="H26" s="201">
        <f t="shared" si="5"/>
        <v>0.72</v>
      </c>
    </row>
    <row r="27" spans="1:8" s="192" customFormat="1" ht="24" customHeight="1">
      <c r="A27" s="210" t="s">
        <v>52</v>
      </c>
      <c r="B27" s="206">
        <v>0</v>
      </c>
      <c r="C27" s="209">
        <v>293</v>
      </c>
      <c r="D27" s="201"/>
      <c r="E27" s="205" t="s">
        <v>53</v>
      </c>
      <c r="F27" s="206">
        <v>0</v>
      </c>
      <c r="G27" s="206">
        <v>13</v>
      </c>
      <c r="H27" s="201" t="s">
        <v>21</v>
      </c>
    </row>
    <row r="28" spans="1:8" s="192" customFormat="1" ht="18" customHeight="1">
      <c r="A28" s="208" t="s">
        <v>54</v>
      </c>
      <c r="B28" s="206">
        <v>0</v>
      </c>
      <c r="C28" s="209"/>
      <c r="D28" s="201"/>
      <c r="E28" s="211"/>
      <c r="F28" s="211"/>
      <c r="G28" s="211"/>
      <c r="H28" s="211"/>
    </row>
    <row r="29" spans="1:8" s="192" customFormat="1" ht="18" customHeight="1">
      <c r="A29" s="208"/>
      <c r="B29" s="206"/>
      <c r="C29" s="209"/>
      <c r="D29" s="201"/>
      <c r="E29" s="211"/>
      <c r="F29" s="211"/>
      <c r="G29" s="211"/>
      <c r="H29" s="211"/>
    </row>
    <row r="30" spans="1:8" s="192" customFormat="1" ht="18" customHeight="1">
      <c r="A30" s="212" t="s">
        <v>55</v>
      </c>
      <c r="B30" s="213">
        <v>4500</v>
      </c>
      <c r="C30" s="213">
        <v>10168</v>
      </c>
      <c r="D30" s="203">
        <f>C30/B30</f>
        <v>2.2595555555555555</v>
      </c>
      <c r="E30" s="214" t="s">
        <v>56</v>
      </c>
      <c r="F30" s="213">
        <v>3585</v>
      </c>
      <c r="G30" s="213">
        <v>2066</v>
      </c>
      <c r="H30" s="203">
        <f>G30/F30</f>
        <v>0.5762900976290097</v>
      </c>
    </row>
    <row r="31" spans="1:8" s="192" customFormat="1" ht="18" customHeight="1">
      <c r="A31" s="215" t="s">
        <v>57</v>
      </c>
      <c r="B31" s="213">
        <v>0</v>
      </c>
      <c r="C31" s="213">
        <v>2000</v>
      </c>
      <c r="D31" s="203" t="s">
        <v>21</v>
      </c>
      <c r="E31" s="214" t="s">
        <v>58</v>
      </c>
      <c r="F31" s="213">
        <v>1000</v>
      </c>
      <c r="G31" s="213">
        <v>0</v>
      </c>
      <c r="H31" s="203">
        <f>G31/F31</f>
        <v>0</v>
      </c>
    </row>
    <row r="32" spans="1:8" s="192" customFormat="1" ht="18" customHeight="1">
      <c r="A32" s="216" t="s">
        <v>59</v>
      </c>
      <c r="B32" s="200">
        <v>0</v>
      </c>
      <c r="C32" s="217">
        <v>0</v>
      </c>
      <c r="D32" s="203"/>
      <c r="E32" s="214" t="s">
        <v>60</v>
      </c>
      <c r="F32" s="213">
        <v>0</v>
      </c>
      <c r="G32" s="213">
        <v>0</v>
      </c>
      <c r="H32" s="201"/>
    </row>
    <row r="33" spans="1:8" s="192" customFormat="1" ht="25.5" customHeight="1">
      <c r="A33" s="216" t="s">
        <v>61</v>
      </c>
      <c r="B33" s="200">
        <v>0</v>
      </c>
      <c r="C33" s="217">
        <v>0</v>
      </c>
      <c r="D33" s="203"/>
      <c r="E33" s="214" t="s">
        <v>62</v>
      </c>
      <c r="F33" s="213">
        <v>0</v>
      </c>
      <c r="G33" s="213">
        <v>0</v>
      </c>
      <c r="H33" s="201"/>
    </row>
    <row r="34" spans="1:8" s="192" customFormat="1" ht="19.5" customHeight="1">
      <c r="A34" s="211"/>
      <c r="B34" s="211"/>
      <c r="C34" s="211"/>
      <c r="D34" s="211"/>
      <c r="E34" s="214" t="s">
        <v>63</v>
      </c>
      <c r="F34" s="213">
        <f>F35</f>
        <v>0</v>
      </c>
      <c r="G34" s="213">
        <v>3304</v>
      </c>
      <c r="H34" s="201" t="s">
        <v>21</v>
      </c>
    </row>
    <row r="35" spans="1:8" s="192" customFormat="1" ht="21.75" customHeight="1">
      <c r="A35" s="211"/>
      <c r="B35" s="211"/>
      <c r="C35" s="211"/>
      <c r="D35" s="211"/>
      <c r="E35" s="218" t="s">
        <v>64</v>
      </c>
      <c r="F35" s="219">
        <v>0</v>
      </c>
      <c r="G35" s="219">
        <v>0</v>
      </c>
      <c r="H35" s="201" t="s">
        <v>21</v>
      </c>
    </row>
    <row r="36" spans="1:8" s="192" customFormat="1" ht="20.25" customHeight="1">
      <c r="A36" s="216"/>
      <c r="B36" s="200"/>
      <c r="C36" s="217"/>
      <c r="D36" s="203"/>
      <c r="E36" s="211"/>
      <c r="F36" s="211"/>
      <c r="G36" s="211"/>
      <c r="H36" s="211"/>
    </row>
    <row r="37" spans="1:8" s="192" customFormat="1" ht="19.5" customHeight="1">
      <c r="A37" s="220" t="s">
        <v>65</v>
      </c>
      <c r="B37" s="200">
        <f>B5+B30+B31+B32+B33+B36</f>
        <v>18281</v>
      </c>
      <c r="C37" s="200">
        <f>C5+C30+C31+C32+C33+C36</f>
        <v>26451.309999999998</v>
      </c>
      <c r="D37" s="203">
        <f>C37/B37</f>
        <v>1.4469290520212241</v>
      </c>
      <c r="E37" s="220" t="s">
        <v>66</v>
      </c>
      <c r="F37" s="200">
        <f>F5+F30+F31+F33+F34</f>
        <v>18280.58</v>
      </c>
      <c r="G37" s="200">
        <f>G5+G30+G31+G33+G34</f>
        <v>26451</v>
      </c>
      <c r="H37" s="203">
        <f>G37/F37</f>
        <v>1.4469453376205785</v>
      </c>
    </row>
    <row r="38" spans="1:256" s="189" customFormat="1" ht="15.75" hidden="1">
      <c r="A38" s="192"/>
      <c r="B38" s="193"/>
      <c r="C38" s="221"/>
      <c r="D38" s="193"/>
      <c r="E38" s="192"/>
      <c r="F38" s="193"/>
      <c r="G38" s="193"/>
      <c r="H38" s="194"/>
      <c r="IH38" s="157"/>
      <c r="II38" s="157"/>
      <c r="IJ38" s="157"/>
      <c r="IK38" s="157"/>
      <c r="IL38" s="157"/>
      <c r="IM38" s="157"/>
      <c r="IN38" s="157"/>
      <c r="IO38" s="157"/>
      <c r="IP38" s="157"/>
      <c r="IQ38" s="157"/>
      <c r="IR38" s="157"/>
      <c r="IS38" s="157"/>
      <c r="IT38" s="157"/>
      <c r="IU38" s="157"/>
      <c r="IV38" s="157"/>
    </row>
    <row r="39" spans="1:256" s="189" customFormat="1" ht="15.75">
      <c r="A39" s="192"/>
      <c r="B39" s="193"/>
      <c r="C39" s="221"/>
      <c r="D39" s="193"/>
      <c r="E39" s="192"/>
      <c r="F39" s="193"/>
      <c r="G39" s="193"/>
      <c r="H39" s="194"/>
      <c r="IH39" s="157"/>
      <c r="II39" s="157"/>
      <c r="IJ39" s="157"/>
      <c r="IK39" s="157"/>
      <c r="IL39" s="157"/>
      <c r="IM39" s="157"/>
      <c r="IN39" s="157"/>
      <c r="IO39" s="157"/>
      <c r="IP39" s="157"/>
      <c r="IQ39" s="157"/>
      <c r="IR39" s="157"/>
      <c r="IS39" s="157"/>
      <c r="IT39" s="157"/>
      <c r="IU39" s="157"/>
      <c r="IV39" s="157"/>
    </row>
    <row r="40" spans="1:256" s="189" customFormat="1" ht="15.75">
      <c r="A40" s="192"/>
      <c r="B40" s="193"/>
      <c r="C40" s="221"/>
      <c r="D40" s="193"/>
      <c r="E40" s="192"/>
      <c r="F40" s="193"/>
      <c r="G40" s="193"/>
      <c r="H40" s="194"/>
      <c r="IH40" s="157"/>
      <c r="II40" s="157"/>
      <c r="IJ40" s="157"/>
      <c r="IK40" s="157"/>
      <c r="IL40" s="157"/>
      <c r="IM40" s="157"/>
      <c r="IN40" s="157"/>
      <c r="IO40" s="157"/>
      <c r="IP40" s="157"/>
      <c r="IQ40" s="157"/>
      <c r="IR40" s="157"/>
      <c r="IS40" s="157"/>
      <c r="IT40" s="157"/>
      <c r="IU40" s="157"/>
      <c r="IV40" s="157"/>
    </row>
    <row r="41" spans="1:256" s="189" customFormat="1" ht="15.75">
      <c r="A41" s="192"/>
      <c r="B41" s="193"/>
      <c r="C41" s="221"/>
      <c r="D41" s="193"/>
      <c r="E41" s="192"/>
      <c r="F41" s="193"/>
      <c r="G41" s="193"/>
      <c r="H41" s="194"/>
      <c r="IH41" s="157"/>
      <c r="II41" s="157"/>
      <c r="IJ41" s="157"/>
      <c r="IK41" s="157"/>
      <c r="IL41" s="157"/>
      <c r="IM41" s="157"/>
      <c r="IN41" s="157"/>
      <c r="IO41" s="157"/>
      <c r="IP41" s="157"/>
      <c r="IQ41" s="157"/>
      <c r="IR41" s="157"/>
      <c r="IS41" s="157"/>
      <c r="IT41" s="157"/>
      <c r="IU41" s="157"/>
      <c r="IV41" s="157"/>
    </row>
    <row r="42" spans="1:256" s="189" customFormat="1" ht="15.75">
      <c r="A42" s="192"/>
      <c r="B42" s="193"/>
      <c r="C42" s="221"/>
      <c r="D42" s="193"/>
      <c r="E42" s="192"/>
      <c r="F42" s="193"/>
      <c r="G42" s="193"/>
      <c r="H42" s="194"/>
      <c r="IH42" s="157"/>
      <c r="II42" s="157"/>
      <c r="IJ42" s="157"/>
      <c r="IK42" s="157"/>
      <c r="IL42" s="157"/>
      <c r="IM42" s="157"/>
      <c r="IN42" s="157"/>
      <c r="IO42" s="157"/>
      <c r="IP42" s="157"/>
      <c r="IQ42" s="157"/>
      <c r="IR42" s="157"/>
      <c r="IS42" s="157"/>
      <c r="IT42" s="157"/>
      <c r="IU42" s="157"/>
      <c r="IV42" s="157"/>
    </row>
    <row r="43" spans="1:256" s="189" customFormat="1" ht="15.75">
      <c r="A43" s="192"/>
      <c r="B43" s="193"/>
      <c r="C43" s="221"/>
      <c r="D43" s="193"/>
      <c r="E43" s="192"/>
      <c r="F43" s="193"/>
      <c r="G43" s="193"/>
      <c r="H43" s="194"/>
      <c r="IH43" s="157"/>
      <c r="II43" s="157"/>
      <c r="IJ43" s="157"/>
      <c r="IK43" s="157"/>
      <c r="IL43" s="157"/>
      <c r="IM43" s="157"/>
      <c r="IN43" s="157"/>
      <c r="IO43" s="157"/>
      <c r="IP43" s="157"/>
      <c r="IQ43" s="157"/>
      <c r="IR43" s="157"/>
      <c r="IS43" s="157"/>
      <c r="IT43" s="157"/>
      <c r="IU43" s="157"/>
      <c r="IV43" s="157"/>
    </row>
    <row r="44" spans="1:256" s="189" customFormat="1" ht="15.75">
      <c r="A44" s="192"/>
      <c r="B44" s="193"/>
      <c r="C44" s="221"/>
      <c r="D44" s="193"/>
      <c r="E44" s="192"/>
      <c r="F44" s="193"/>
      <c r="G44" s="193"/>
      <c r="H44" s="194"/>
      <c r="IH44" s="157"/>
      <c r="II44" s="157"/>
      <c r="IJ44" s="157"/>
      <c r="IK44" s="157"/>
      <c r="IL44" s="157"/>
      <c r="IM44" s="157"/>
      <c r="IN44" s="157"/>
      <c r="IO44" s="157"/>
      <c r="IP44" s="157"/>
      <c r="IQ44" s="157"/>
      <c r="IR44" s="157"/>
      <c r="IS44" s="157"/>
      <c r="IT44" s="157"/>
      <c r="IU44" s="157"/>
      <c r="IV44" s="157"/>
    </row>
    <row r="45" spans="1:256" s="189" customFormat="1" ht="15.75">
      <c r="A45" s="192"/>
      <c r="B45" s="193"/>
      <c r="C45" s="221"/>
      <c r="D45" s="193"/>
      <c r="E45" s="192"/>
      <c r="F45" s="193"/>
      <c r="G45" s="193"/>
      <c r="H45" s="194"/>
      <c r="IH45" s="157"/>
      <c r="II45" s="157"/>
      <c r="IJ45" s="157"/>
      <c r="IK45" s="157"/>
      <c r="IL45" s="157"/>
      <c r="IM45" s="157"/>
      <c r="IN45" s="157"/>
      <c r="IO45" s="157"/>
      <c r="IP45" s="157"/>
      <c r="IQ45" s="157"/>
      <c r="IR45" s="157"/>
      <c r="IS45" s="157"/>
      <c r="IT45" s="157"/>
      <c r="IU45" s="157"/>
      <c r="IV45" s="157"/>
    </row>
    <row r="46" spans="1:256" s="189" customFormat="1" ht="15.75">
      <c r="A46" s="192"/>
      <c r="B46" s="193"/>
      <c r="C46" s="221"/>
      <c r="D46" s="193"/>
      <c r="E46" s="192"/>
      <c r="F46" s="193"/>
      <c r="G46" s="193"/>
      <c r="H46" s="194"/>
      <c r="IH46" s="157"/>
      <c r="II46" s="157"/>
      <c r="IJ46" s="157"/>
      <c r="IK46" s="157"/>
      <c r="IL46" s="157"/>
      <c r="IM46" s="157"/>
      <c r="IN46" s="157"/>
      <c r="IO46" s="157"/>
      <c r="IP46" s="157"/>
      <c r="IQ46" s="157"/>
      <c r="IR46" s="157"/>
      <c r="IS46" s="157"/>
      <c r="IT46" s="157"/>
      <c r="IU46" s="157"/>
      <c r="IV46" s="157"/>
    </row>
    <row r="47" spans="1:256" s="189" customFormat="1" ht="15.75">
      <c r="A47" s="192"/>
      <c r="B47" s="193"/>
      <c r="C47" s="221"/>
      <c r="D47" s="193"/>
      <c r="E47" s="192"/>
      <c r="F47" s="193"/>
      <c r="G47" s="193"/>
      <c r="H47" s="194"/>
      <c r="IH47" s="157"/>
      <c r="II47" s="157"/>
      <c r="IJ47" s="157"/>
      <c r="IK47" s="157"/>
      <c r="IL47" s="157"/>
      <c r="IM47" s="157"/>
      <c r="IN47" s="157"/>
      <c r="IO47" s="157"/>
      <c r="IP47" s="157"/>
      <c r="IQ47" s="157"/>
      <c r="IR47" s="157"/>
      <c r="IS47" s="157"/>
      <c r="IT47" s="157"/>
      <c r="IU47" s="157"/>
      <c r="IV47" s="157"/>
    </row>
    <row r="48" spans="1:256" s="189" customFormat="1" ht="15.75">
      <c r="A48" s="192"/>
      <c r="B48" s="193"/>
      <c r="C48" s="221"/>
      <c r="D48" s="193"/>
      <c r="E48" s="192"/>
      <c r="F48" s="193"/>
      <c r="G48" s="193"/>
      <c r="H48" s="194"/>
      <c r="IH48" s="157"/>
      <c r="II48" s="157"/>
      <c r="IJ48" s="157"/>
      <c r="IK48" s="157"/>
      <c r="IL48" s="157"/>
      <c r="IM48" s="157"/>
      <c r="IN48" s="157"/>
      <c r="IO48" s="157"/>
      <c r="IP48" s="157"/>
      <c r="IQ48" s="157"/>
      <c r="IR48" s="157"/>
      <c r="IS48" s="157"/>
      <c r="IT48" s="157"/>
      <c r="IU48" s="157"/>
      <c r="IV48" s="157"/>
    </row>
    <row r="49" spans="1:256" s="189" customFormat="1" ht="15.75">
      <c r="A49" s="192"/>
      <c r="B49" s="193"/>
      <c r="C49" s="221"/>
      <c r="D49" s="193"/>
      <c r="E49" s="192"/>
      <c r="F49" s="193"/>
      <c r="G49" s="193"/>
      <c r="H49" s="194"/>
      <c r="IH49" s="157"/>
      <c r="II49" s="157"/>
      <c r="IJ49" s="157"/>
      <c r="IK49" s="157"/>
      <c r="IL49" s="157"/>
      <c r="IM49" s="157"/>
      <c r="IN49" s="157"/>
      <c r="IO49" s="157"/>
      <c r="IP49" s="157"/>
      <c r="IQ49" s="157"/>
      <c r="IR49" s="157"/>
      <c r="IS49" s="157"/>
      <c r="IT49" s="157"/>
      <c r="IU49" s="157"/>
      <c r="IV49" s="157"/>
    </row>
    <row r="50" spans="1:256" s="189" customFormat="1" ht="15.75">
      <c r="A50" s="192"/>
      <c r="B50" s="193"/>
      <c r="C50" s="221"/>
      <c r="D50" s="193"/>
      <c r="E50" s="192"/>
      <c r="F50" s="193"/>
      <c r="G50" s="193"/>
      <c r="H50" s="194"/>
      <c r="IH50" s="157"/>
      <c r="II50" s="157"/>
      <c r="IJ50" s="157"/>
      <c r="IK50" s="157"/>
      <c r="IL50" s="157"/>
      <c r="IM50" s="157"/>
      <c r="IN50" s="157"/>
      <c r="IO50" s="157"/>
      <c r="IP50" s="157"/>
      <c r="IQ50" s="157"/>
      <c r="IR50" s="157"/>
      <c r="IS50" s="157"/>
      <c r="IT50" s="157"/>
      <c r="IU50" s="157"/>
      <c r="IV50" s="157"/>
    </row>
    <row r="51" spans="1:256" s="189" customFormat="1" ht="15.75">
      <c r="A51" s="192"/>
      <c r="B51" s="193"/>
      <c r="C51" s="221"/>
      <c r="D51" s="193"/>
      <c r="E51" s="192"/>
      <c r="F51" s="193"/>
      <c r="G51" s="193"/>
      <c r="H51" s="194"/>
      <c r="IH51" s="157"/>
      <c r="II51" s="157"/>
      <c r="IJ51" s="157"/>
      <c r="IK51" s="157"/>
      <c r="IL51" s="157"/>
      <c r="IM51" s="157"/>
      <c r="IN51" s="157"/>
      <c r="IO51" s="157"/>
      <c r="IP51" s="157"/>
      <c r="IQ51" s="157"/>
      <c r="IR51" s="157"/>
      <c r="IS51" s="157"/>
      <c r="IT51" s="157"/>
      <c r="IU51" s="157"/>
      <c r="IV51" s="157"/>
    </row>
    <row r="52" spans="1:256" s="189" customFormat="1" ht="15.75">
      <c r="A52" s="192"/>
      <c r="B52" s="193"/>
      <c r="C52" s="221"/>
      <c r="D52" s="193"/>
      <c r="E52" s="192"/>
      <c r="F52" s="193"/>
      <c r="G52" s="193"/>
      <c r="H52" s="194"/>
      <c r="IH52" s="157"/>
      <c r="II52" s="157"/>
      <c r="IJ52" s="157"/>
      <c r="IK52" s="157"/>
      <c r="IL52" s="157"/>
      <c r="IM52" s="157"/>
      <c r="IN52" s="157"/>
      <c r="IO52" s="157"/>
      <c r="IP52" s="157"/>
      <c r="IQ52" s="157"/>
      <c r="IR52" s="157"/>
      <c r="IS52" s="157"/>
      <c r="IT52" s="157"/>
      <c r="IU52" s="157"/>
      <c r="IV52" s="157"/>
    </row>
    <row r="53" spans="1:256" s="189" customFormat="1" ht="15.75">
      <c r="A53" s="192"/>
      <c r="B53" s="193"/>
      <c r="C53" s="221"/>
      <c r="D53" s="193"/>
      <c r="E53" s="192"/>
      <c r="F53" s="193"/>
      <c r="G53" s="193"/>
      <c r="H53" s="194"/>
      <c r="IH53" s="157"/>
      <c r="II53" s="157"/>
      <c r="IJ53" s="157"/>
      <c r="IK53" s="157"/>
      <c r="IL53" s="157"/>
      <c r="IM53" s="157"/>
      <c r="IN53" s="157"/>
      <c r="IO53" s="157"/>
      <c r="IP53" s="157"/>
      <c r="IQ53" s="157"/>
      <c r="IR53" s="157"/>
      <c r="IS53" s="157"/>
      <c r="IT53" s="157"/>
      <c r="IU53" s="157"/>
      <c r="IV53" s="157"/>
    </row>
    <row r="54" spans="1:256" s="189" customFormat="1" ht="15.75">
      <c r="A54" s="192"/>
      <c r="B54" s="193"/>
      <c r="C54" s="221"/>
      <c r="D54" s="193"/>
      <c r="E54" s="192"/>
      <c r="F54" s="193"/>
      <c r="G54" s="193"/>
      <c r="H54" s="194"/>
      <c r="IH54" s="157"/>
      <c r="II54" s="157"/>
      <c r="IJ54" s="157"/>
      <c r="IK54" s="157"/>
      <c r="IL54" s="157"/>
      <c r="IM54" s="157"/>
      <c r="IN54" s="157"/>
      <c r="IO54" s="157"/>
      <c r="IP54" s="157"/>
      <c r="IQ54" s="157"/>
      <c r="IR54" s="157"/>
      <c r="IS54" s="157"/>
      <c r="IT54" s="157"/>
      <c r="IU54" s="157"/>
      <c r="IV54" s="157"/>
    </row>
    <row r="55" spans="1:256" s="189" customFormat="1" ht="15.75">
      <c r="A55" s="192"/>
      <c r="B55" s="193"/>
      <c r="C55" s="221"/>
      <c r="D55" s="193"/>
      <c r="E55" s="192"/>
      <c r="F55" s="193"/>
      <c r="G55" s="193"/>
      <c r="H55" s="194"/>
      <c r="IH55" s="157"/>
      <c r="II55" s="157"/>
      <c r="IJ55" s="157"/>
      <c r="IK55" s="157"/>
      <c r="IL55" s="157"/>
      <c r="IM55" s="157"/>
      <c r="IN55" s="157"/>
      <c r="IO55" s="157"/>
      <c r="IP55" s="157"/>
      <c r="IQ55" s="157"/>
      <c r="IR55" s="157"/>
      <c r="IS55" s="157"/>
      <c r="IT55" s="157"/>
      <c r="IU55" s="157"/>
      <c r="IV55" s="157"/>
    </row>
    <row r="56" spans="1:256" s="189" customFormat="1" ht="15.75">
      <c r="A56" s="192"/>
      <c r="B56" s="193"/>
      <c r="C56" s="221"/>
      <c r="D56" s="193"/>
      <c r="E56" s="192"/>
      <c r="F56" s="193"/>
      <c r="G56" s="193"/>
      <c r="H56" s="194"/>
      <c r="IH56" s="157"/>
      <c r="II56" s="157"/>
      <c r="IJ56" s="157"/>
      <c r="IK56" s="157"/>
      <c r="IL56" s="157"/>
      <c r="IM56" s="157"/>
      <c r="IN56" s="157"/>
      <c r="IO56" s="157"/>
      <c r="IP56" s="157"/>
      <c r="IQ56" s="157"/>
      <c r="IR56" s="157"/>
      <c r="IS56" s="157"/>
      <c r="IT56" s="157"/>
      <c r="IU56" s="157"/>
      <c r="IV56" s="157"/>
    </row>
    <row r="57" spans="1:256" s="189" customFormat="1" ht="15.75">
      <c r="A57" s="192"/>
      <c r="B57" s="193"/>
      <c r="C57" s="221"/>
      <c r="D57" s="193"/>
      <c r="E57" s="192"/>
      <c r="F57" s="193"/>
      <c r="G57" s="193"/>
      <c r="H57" s="194"/>
      <c r="IH57" s="157"/>
      <c r="II57" s="157"/>
      <c r="IJ57" s="157"/>
      <c r="IK57" s="157"/>
      <c r="IL57" s="157"/>
      <c r="IM57" s="157"/>
      <c r="IN57" s="157"/>
      <c r="IO57" s="157"/>
      <c r="IP57" s="157"/>
      <c r="IQ57" s="157"/>
      <c r="IR57" s="157"/>
      <c r="IS57" s="157"/>
      <c r="IT57" s="157"/>
      <c r="IU57" s="157"/>
      <c r="IV57" s="157"/>
    </row>
    <row r="58" spans="1:256" s="189" customFormat="1" ht="15.75">
      <c r="A58" s="192"/>
      <c r="B58" s="193"/>
      <c r="C58" s="221"/>
      <c r="D58" s="193"/>
      <c r="E58" s="192"/>
      <c r="F58" s="193"/>
      <c r="G58" s="193"/>
      <c r="H58" s="194"/>
      <c r="IH58" s="157"/>
      <c r="II58" s="157"/>
      <c r="IJ58" s="157"/>
      <c r="IK58" s="157"/>
      <c r="IL58" s="157"/>
      <c r="IM58" s="157"/>
      <c r="IN58" s="157"/>
      <c r="IO58" s="157"/>
      <c r="IP58" s="157"/>
      <c r="IQ58" s="157"/>
      <c r="IR58" s="157"/>
      <c r="IS58" s="157"/>
      <c r="IT58" s="157"/>
      <c r="IU58" s="157"/>
      <c r="IV58" s="157"/>
    </row>
    <row r="59" spans="1:256" s="189" customFormat="1" ht="15.75">
      <c r="A59" s="192"/>
      <c r="B59" s="193"/>
      <c r="C59" s="221"/>
      <c r="D59" s="193"/>
      <c r="E59" s="192"/>
      <c r="F59" s="193"/>
      <c r="G59" s="193"/>
      <c r="H59" s="194"/>
      <c r="IH59" s="157"/>
      <c r="II59" s="157"/>
      <c r="IJ59" s="157"/>
      <c r="IK59" s="157"/>
      <c r="IL59" s="157"/>
      <c r="IM59" s="157"/>
      <c r="IN59" s="157"/>
      <c r="IO59" s="157"/>
      <c r="IP59" s="157"/>
      <c r="IQ59" s="157"/>
      <c r="IR59" s="157"/>
      <c r="IS59" s="157"/>
      <c r="IT59" s="157"/>
      <c r="IU59" s="157"/>
      <c r="IV59" s="157"/>
    </row>
    <row r="60" spans="1:256" s="189" customFormat="1" ht="15.75">
      <c r="A60" s="192"/>
      <c r="B60" s="193"/>
      <c r="C60" s="221"/>
      <c r="D60" s="193"/>
      <c r="E60" s="192"/>
      <c r="F60" s="193"/>
      <c r="G60" s="193"/>
      <c r="H60" s="194"/>
      <c r="IH60" s="157"/>
      <c r="II60" s="157"/>
      <c r="IJ60" s="157"/>
      <c r="IK60" s="157"/>
      <c r="IL60" s="157"/>
      <c r="IM60" s="157"/>
      <c r="IN60" s="157"/>
      <c r="IO60" s="157"/>
      <c r="IP60" s="157"/>
      <c r="IQ60" s="157"/>
      <c r="IR60" s="157"/>
      <c r="IS60" s="157"/>
      <c r="IT60" s="157"/>
      <c r="IU60" s="157"/>
      <c r="IV60" s="157"/>
    </row>
    <row r="61" spans="1:256" s="189" customFormat="1" ht="15.75">
      <c r="A61" s="192"/>
      <c r="B61" s="193"/>
      <c r="C61" s="221"/>
      <c r="D61" s="193"/>
      <c r="E61" s="192"/>
      <c r="F61" s="193"/>
      <c r="G61" s="193"/>
      <c r="H61" s="194"/>
      <c r="IH61" s="157"/>
      <c r="II61" s="157"/>
      <c r="IJ61" s="157"/>
      <c r="IK61" s="157"/>
      <c r="IL61" s="157"/>
      <c r="IM61" s="157"/>
      <c r="IN61" s="157"/>
      <c r="IO61" s="157"/>
      <c r="IP61" s="157"/>
      <c r="IQ61" s="157"/>
      <c r="IR61" s="157"/>
      <c r="IS61" s="157"/>
      <c r="IT61" s="157"/>
      <c r="IU61" s="157"/>
      <c r="IV61" s="157"/>
    </row>
    <row r="62" spans="1:256" s="189" customFormat="1" ht="15.75">
      <c r="A62" s="192"/>
      <c r="B62" s="193"/>
      <c r="C62" s="221"/>
      <c r="D62" s="193"/>
      <c r="E62" s="192"/>
      <c r="F62" s="193"/>
      <c r="G62" s="193"/>
      <c r="H62" s="194"/>
      <c r="IH62" s="157"/>
      <c r="II62" s="157"/>
      <c r="IJ62" s="157"/>
      <c r="IK62" s="157"/>
      <c r="IL62" s="157"/>
      <c r="IM62" s="157"/>
      <c r="IN62" s="157"/>
      <c r="IO62" s="157"/>
      <c r="IP62" s="157"/>
      <c r="IQ62" s="157"/>
      <c r="IR62" s="157"/>
      <c r="IS62" s="157"/>
      <c r="IT62" s="157"/>
      <c r="IU62" s="157"/>
      <c r="IV62" s="157"/>
    </row>
    <row r="63" spans="1:256" s="189" customFormat="1" ht="15.75">
      <c r="A63" s="192"/>
      <c r="B63" s="193"/>
      <c r="C63" s="221"/>
      <c r="D63" s="193"/>
      <c r="E63" s="192"/>
      <c r="F63" s="193"/>
      <c r="G63" s="193"/>
      <c r="H63" s="194"/>
      <c r="IH63" s="157"/>
      <c r="II63" s="157"/>
      <c r="IJ63" s="157"/>
      <c r="IK63" s="157"/>
      <c r="IL63" s="157"/>
      <c r="IM63" s="157"/>
      <c r="IN63" s="157"/>
      <c r="IO63" s="157"/>
      <c r="IP63" s="157"/>
      <c r="IQ63" s="157"/>
      <c r="IR63" s="157"/>
      <c r="IS63" s="157"/>
      <c r="IT63" s="157"/>
      <c r="IU63" s="157"/>
      <c r="IV63" s="157"/>
    </row>
    <row r="64" spans="1:256" s="189" customFormat="1" ht="15.75">
      <c r="A64" s="192"/>
      <c r="B64" s="193"/>
      <c r="C64" s="221"/>
      <c r="D64" s="193"/>
      <c r="E64" s="192"/>
      <c r="F64" s="193"/>
      <c r="G64" s="193"/>
      <c r="H64" s="194"/>
      <c r="IH64" s="157"/>
      <c r="II64" s="157"/>
      <c r="IJ64" s="157"/>
      <c r="IK64" s="157"/>
      <c r="IL64" s="157"/>
      <c r="IM64" s="157"/>
      <c r="IN64" s="157"/>
      <c r="IO64" s="157"/>
      <c r="IP64" s="157"/>
      <c r="IQ64" s="157"/>
      <c r="IR64" s="157"/>
      <c r="IS64" s="157"/>
      <c r="IT64" s="157"/>
      <c r="IU64" s="157"/>
      <c r="IV64" s="157"/>
    </row>
    <row r="65" spans="1:256" s="189" customFormat="1" ht="15.75">
      <c r="A65" s="192"/>
      <c r="B65" s="193"/>
      <c r="C65" s="221"/>
      <c r="D65" s="193"/>
      <c r="E65" s="192"/>
      <c r="F65" s="193"/>
      <c r="G65" s="193"/>
      <c r="H65" s="194"/>
      <c r="IH65" s="157"/>
      <c r="II65" s="157"/>
      <c r="IJ65" s="157"/>
      <c r="IK65" s="157"/>
      <c r="IL65" s="157"/>
      <c r="IM65" s="157"/>
      <c r="IN65" s="157"/>
      <c r="IO65" s="157"/>
      <c r="IP65" s="157"/>
      <c r="IQ65" s="157"/>
      <c r="IR65" s="157"/>
      <c r="IS65" s="157"/>
      <c r="IT65" s="157"/>
      <c r="IU65" s="157"/>
      <c r="IV65" s="157"/>
    </row>
    <row r="66" spans="1:256" s="189" customFormat="1" ht="15.75">
      <c r="A66" s="192"/>
      <c r="B66" s="193"/>
      <c r="C66" s="221"/>
      <c r="D66" s="193"/>
      <c r="E66" s="192"/>
      <c r="F66" s="193"/>
      <c r="G66" s="193"/>
      <c r="H66" s="194"/>
      <c r="IH66" s="157"/>
      <c r="II66" s="157"/>
      <c r="IJ66" s="157"/>
      <c r="IK66" s="157"/>
      <c r="IL66" s="157"/>
      <c r="IM66" s="157"/>
      <c r="IN66" s="157"/>
      <c r="IO66" s="157"/>
      <c r="IP66" s="157"/>
      <c r="IQ66" s="157"/>
      <c r="IR66" s="157"/>
      <c r="IS66" s="157"/>
      <c r="IT66" s="157"/>
      <c r="IU66" s="157"/>
      <c r="IV66" s="157"/>
    </row>
    <row r="67" spans="1:256" s="189" customFormat="1" ht="15.75">
      <c r="A67" s="192"/>
      <c r="B67" s="193"/>
      <c r="C67" s="221"/>
      <c r="D67" s="193"/>
      <c r="E67" s="192"/>
      <c r="F67" s="193"/>
      <c r="G67" s="193"/>
      <c r="H67" s="194"/>
      <c r="IH67" s="157"/>
      <c r="II67" s="157"/>
      <c r="IJ67" s="157"/>
      <c r="IK67" s="157"/>
      <c r="IL67" s="157"/>
      <c r="IM67" s="157"/>
      <c r="IN67" s="157"/>
      <c r="IO67" s="157"/>
      <c r="IP67" s="157"/>
      <c r="IQ67" s="157"/>
      <c r="IR67" s="157"/>
      <c r="IS67" s="157"/>
      <c r="IT67" s="157"/>
      <c r="IU67" s="157"/>
      <c r="IV67" s="157"/>
    </row>
    <row r="68" spans="1:256" s="189" customFormat="1" ht="15.75">
      <c r="A68" s="192"/>
      <c r="B68" s="193"/>
      <c r="C68" s="221"/>
      <c r="D68" s="193"/>
      <c r="E68" s="192"/>
      <c r="F68" s="193"/>
      <c r="G68" s="193"/>
      <c r="H68" s="194"/>
      <c r="IH68" s="157"/>
      <c r="II68" s="157"/>
      <c r="IJ68" s="157"/>
      <c r="IK68" s="157"/>
      <c r="IL68" s="157"/>
      <c r="IM68" s="157"/>
      <c r="IN68" s="157"/>
      <c r="IO68" s="157"/>
      <c r="IP68" s="157"/>
      <c r="IQ68" s="157"/>
      <c r="IR68" s="157"/>
      <c r="IS68" s="157"/>
      <c r="IT68" s="157"/>
      <c r="IU68" s="157"/>
      <c r="IV68" s="157"/>
    </row>
    <row r="69" spans="1:256" s="189" customFormat="1" ht="15.75">
      <c r="A69" s="192"/>
      <c r="B69" s="193"/>
      <c r="C69" s="221"/>
      <c r="D69" s="193"/>
      <c r="E69" s="192"/>
      <c r="F69" s="193"/>
      <c r="G69" s="193"/>
      <c r="H69" s="194"/>
      <c r="IH69" s="157"/>
      <c r="II69" s="157"/>
      <c r="IJ69" s="157"/>
      <c r="IK69" s="157"/>
      <c r="IL69" s="157"/>
      <c r="IM69" s="157"/>
      <c r="IN69" s="157"/>
      <c r="IO69" s="157"/>
      <c r="IP69" s="157"/>
      <c r="IQ69" s="157"/>
      <c r="IR69" s="157"/>
      <c r="IS69" s="157"/>
      <c r="IT69" s="157"/>
      <c r="IU69" s="157"/>
      <c r="IV69" s="157"/>
    </row>
    <row r="70" spans="1:256" s="189" customFormat="1" ht="15.75">
      <c r="A70" s="192"/>
      <c r="B70" s="193"/>
      <c r="C70" s="221"/>
      <c r="D70" s="193"/>
      <c r="E70" s="192"/>
      <c r="F70" s="193"/>
      <c r="G70" s="193"/>
      <c r="H70" s="194"/>
      <c r="IH70" s="157"/>
      <c r="II70" s="157"/>
      <c r="IJ70" s="157"/>
      <c r="IK70" s="157"/>
      <c r="IL70" s="157"/>
      <c r="IM70" s="157"/>
      <c r="IN70" s="157"/>
      <c r="IO70" s="157"/>
      <c r="IP70" s="157"/>
      <c r="IQ70" s="157"/>
      <c r="IR70" s="157"/>
      <c r="IS70" s="157"/>
      <c r="IT70" s="157"/>
      <c r="IU70" s="157"/>
      <c r="IV70" s="157"/>
    </row>
    <row r="71" spans="1:256" s="189" customFormat="1" ht="15.75">
      <c r="A71" s="192"/>
      <c r="B71" s="193"/>
      <c r="C71" s="221"/>
      <c r="D71" s="193"/>
      <c r="E71" s="192"/>
      <c r="F71" s="193"/>
      <c r="G71" s="193"/>
      <c r="H71" s="194"/>
      <c r="IH71" s="157"/>
      <c r="II71" s="157"/>
      <c r="IJ71" s="157"/>
      <c r="IK71" s="157"/>
      <c r="IL71" s="157"/>
      <c r="IM71" s="157"/>
      <c r="IN71" s="157"/>
      <c r="IO71" s="157"/>
      <c r="IP71" s="157"/>
      <c r="IQ71" s="157"/>
      <c r="IR71" s="157"/>
      <c r="IS71" s="157"/>
      <c r="IT71" s="157"/>
      <c r="IU71" s="157"/>
      <c r="IV71" s="157"/>
    </row>
    <row r="72" spans="1:256" s="189" customFormat="1" ht="15.75">
      <c r="A72" s="192"/>
      <c r="B72" s="193"/>
      <c r="C72" s="221"/>
      <c r="D72" s="193"/>
      <c r="E72" s="192"/>
      <c r="F72" s="193"/>
      <c r="G72" s="193"/>
      <c r="H72" s="194"/>
      <c r="IH72" s="157"/>
      <c r="II72" s="157"/>
      <c r="IJ72" s="157"/>
      <c r="IK72" s="157"/>
      <c r="IL72" s="157"/>
      <c r="IM72" s="157"/>
      <c r="IN72" s="157"/>
      <c r="IO72" s="157"/>
      <c r="IP72" s="157"/>
      <c r="IQ72" s="157"/>
      <c r="IR72" s="157"/>
      <c r="IS72" s="157"/>
      <c r="IT72" s="157"/>
      <c r="IU72" s="157"/>
      <c r="IV72" s="157"/>
    </row>
    <row r="73" spans="1:256" s="189" customFormat="1" ht="15.75">
      <c r="A73" s="192"/>
      <c r="B73" s="193"/>
      <c r="C73" s="221"/>
      <c r="D73" s="193"/>
      <c r="E73" s="192"/>
      <c r="F73" s="193"/>
      <c r="G73" s="193"/>
      <c r="H73" s="194"/>
      <c r="IH73" s="157"/>
      <c r="II73" s="157"/>
      <c r="IJ73" s="157"/>
      <c r="IK73" s="157"/>
      <c r="IL73" s="157"/>
      <c r="IM73" s="157"/>
      <c r="IN73" s="157"/>
      <c r="IO73" s="157"/>
      <c r="IP73" s="157"/>
      <c r="IQ73" s="157"/>
      <c r="IR73" s="157"/>
      <c r="IS73" s="157"/>
      <c r="IT73" s="157"/>
      <c r="IU73" s="157"/>
      <c r="IV73" s="157"/>
    </row>
  </sheetData>
  <sheetProtection/>
  <mergeCells count="1">
    <mergeCell ref="A1:H1"/>
  </mergeCells>
  <printOptions/>
  <pageMargins left="0.75" right="0.75" top="1" bottom="1" header="0.51" footer="0.51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34"/>
  <sheetViews>
    <sheetView zoomScaleSheetLayoutView="100" workbookViewId="0" topLeftCell="A1">
      <selection activeCell="H18" sqref="H18"/>
    </sheetView>
  </sheetViews>
  <sheetFormatPr defaultColWidth="8.00390625" defaultRowHeight="14.25" customHeight="1"/>
  <cols>
    <col min="1" max="1" width="27.75390625" style="54" customWidth="1"/>
    <col min="2" max="2" width="18.875" style="54" customWidth="1"/>
    <col min="3" max="3" width="32.125" style="54" customWidth="1"/>
    <col min="4" max="4" width="20.125" style="54" customWidth="1"/>
    <col min="5" max="5" width="8.00390625" style="54" customWidth="1"/>
    <col min="6" max="6" width="9.25390625" style="54" bestFit="1" customWidth="1"/>
    <col min="7" max="7" width="8.00390625" style="54" customWidth="1"/>
    <col min="8" max="8" width="8.375" style="54" bestFit="1" customWidth="1"/>
    <col min="9" max="16384" width="8.00390625" style="54" customWidth="1"/>
  </cols>
  <sheetData>
    <row r="1" spans="1:4" s="54" customFormat="1" ht="27.75" customHeight="1">
      <c r="A1" s="55" t="s">
        <v>365</v>
      </c>
      <c r="B1" s="56"/>
      <c r="C1" s="56"/>
      <c r="D1" s="56"/>
    </row>
    <row r="2" spans="1:4" s="54" customFormat="1" ht="17.25" customHeight="1">
      <c r="A2" s="57"/>
      <c r="B2" s="57"/>
      <c r="C2" s="57"/>
      <c r="D2" s="58" t="s">
        <v>366</v>
      </c>
    </row>
    <row r="3" spans="1:4" s="54" customFormat="1" ht="19.5" customHeight="1">
      <c r="A3" s="59"/>
      <c r="B3" s="59"/>
      <c r="C3" s="59"/>
      <c r="D3" s="60" t="s">
        <v>112</v>
      </c>
    </row>
    <row r="4" spans="1:4" s="54" customFormat="1" ht="21" customHeight="1">
      <c r="A4" s="61" t="s">
        <v>321</v>
      </c>
      <c r="B4" s="62"/>
      <c r="C4" s="61" t="s">
        <v>322</v>
      </c>
      <c r="D4" s="62"/>
    </row>
    <row r="5" spans="1:4" s="54" customFormat="1" ht="21" customHeight="1">
      <c r="A5" s="63" t="s">
        <v>323</v>
      </c>
      <c r="B5" s="63" t="s">
        <v>113</v>
      </c>
      <c r="C5" s="63" t="s">
        <v>323</v>
      </c>
      <c r="D5" s="63" t="s">
        <v>113</v>
      </c>
    </row>
    <row r="6" spans="1:4" s="54" customFormat="1" ht="21" customHeight="1">
      <c r="A6" s="64" t="s">
        <v>324</v>
      </c>
      <c r="B6" s="65">
        <f>SUM(B7:B10)</f>
        <v>57420000</v>
      </c>
      <c r="C6" s="64" t="s">
        <v>325</v>
      </c>
      <c r="D6" s="65">
        <f>D7+D12+D13+D14+D18</f>
        <v>40880000</v>
      </c>
    </row>
    <row r="7" spans="1:4" s="54" customFormat="1" ht="21" customHeight="1">
      <c r="A7" s="66" t="s">
        <v>326</v>
      </c>
      <c r="B7" s="67">
        <f>'[2]韶关工业园区'!B7+'[2]浈江片区'!B7+'[2]武江片区'!B7+'[2]莞韶城一期'!B7</f>
        <v>0</v>
      </c>
      <c r="C7" s="66" t="s">
        <v>327</v>
      </c>
      <c r="D7" s="67">
        <f>SUM(D8:D11)</f>
        <v>30880000</v>
      </c>
    </row>
    <row r="8" spans="1:4" s="54" customFormat="1" ht="21" customHeight="1">
      <c r="A8" s="66" t="s">
        <v>328</v>
      </c>
      <c r="B8" s="67">
        <v>2640000</v>
      </c>
      <c r="C8" s="66" t="s">
        <v>329</v>
      </c>
      <c r="D8" s="67">
        <v>21120000</v>
      </c>
    </row>
    <row r="9" spans="1:4" s="54" customFormat="1" ht="21" customHeight="1">
      <c r="A9" s="66" t="s">
        <v>330</v>
      </c>
      <c r="B9" s="67">
        <v>44780000</v>
      </c>
      <c r="C9" s="66" t="s">
        <v>331</v>
      </c>
      <c r="D9" s="67">
        <v>0</v>
      </c>
    </row>
    <row r="10" spans="1:4" s="54" customFormat="1" ht="21" customHeight="1">
      <c r="A10" s="66" t="s">
        <v>332</v>
      </c>
      <c r="B10" s="67">
        <v>10000000</v>
      </c>
      <c r="C10" s="66" t="s">
        <v>333</v>
      </c>
      <c r="D10" s="67">
        <f>'[1]韶关工业园区2'!D10+'[1]莞韶城2'!D10+'[1]浈江2'!D10+'[1]武江2'!D10</f>
        <v>9760000</v>
      </c>
    </row>
    <row r="11" spans="1:4" s="54" customFormat="1" ht="21" customHeight="1">
      <c r="A11" s="66"/>
      <c r="B11" s="67"/>
      <c r="C11" s="66" t="s">
        <v>334</v>
      </c>
      <c r="D11" s="67">
        <f>'[2]韶关工业园区'!D11+'[2]浈江片区'!D11+'[2]武江片区'!D11+'[2]莞韶城一期'!D11</f>
        <v>0</v>
      </c>
    </row>
    <row r="12" spans="1:4" s="54" customFormat="1" ht="21" customHeight="1">
      <c r="A12" s="66"/>
      <c r="B12" s="67"/>
      <c r="C12" s="66" t="s">
        <v>335</v>
      </c>
      <c r="D12" s="67">
        <v>0</v>
      </c>
    </row>
    <row r="13" spans="1:4" s="54" customFormat="1" ht="21" customHeight="1">
      <c r="A13" s="66"/>
      <c r="B13" s="67"/>
      <c r="C13" s="66" t="s">
        <v>336</v>
      </c>
      <c r="D13" s="67">
        <v>0</v>
      </c>
    </row>
    <row r="14" spans="1:4" s="54" customFormat="1" ht="21" customHeight="1">
      <c r="A14" s="66"/>
      <c r="B14" s="67"/>
      <c r="C14" s="66" t="s">
        <v>337</v>
      </c>
      <c r="D14" s="67">
        <f>SUM(D15:D17)</f>
        <v>10000000</v>
      </c>
    </row>
    <row r="15" spans="1:4" s="54" customFormat="1" ht="21" customHeight="1">
      <c r="A15" s="66"/>
      <c r="B15" s="67"/>
      <c r="C15" s="66" t="s">
        <v>338</v>
      </c>
      <c r="D15" s="67">
        <v>0</v>
      </c>
    </row>
    <row r="16" spans="1:4" s="54" customFormat="1" ht="21" customHeight="1">
      <c r="A16" s="66"/>
      <c r="B16" s="67"/>
      <c r="C16" s="66" t="s">
        <v>339</v>
      </c>
      <c r="D16" s="67">
        <v>0</v>
      </c>
    </row>
    <row r="17" spans="1:4" s="54" customFormat="1" ht="21" customHeight="1">
      <c r="A17" s="66"/>
      <c r="B17" s="67"/>
      <c r="C17" s="66" t="s">
        <v>340</v>
      </c>
      <c r="D17" s="67">
        <v>10000000</v>
      </c>
    </row>
    <row r="18" spans="1:4" s="54" customFormat="1" ht="21" customHeight="1">
      <c r="A18" s="66"/>
      <c r="B18" s="67"/>
      <c r="C18" s="66" t="s">
        <v>341</v>
      </c>
      <c r="D18" s="67">
        <f>SUM(D19:D21)</f>
        <v>0</v>
      </c>
    </row>
    <row r="19" spans="1:4" s="54" customFormat="1" ht="21" customHeight="1">
      <c r="A19" s="66"/>
      <c r="B19" s="67"/>
      <c r="C19" s="66" t="s">
        <v>329</v>
      </c>
      <c r="D19" s="67">
        <v>0</v>
      </c>
    </row>
    <row r="20" spans="1:4" s="54" customFormat="1" ht="21" customHeight="1">
      <c r="A20" s="66"/>
      <c r="B20" s="67"/>
      <c r="C20" s="66" t="s">
        <v>331</v>
      </c>
      <c r="D20" s="67">
        <v>0</v>
      </c>
    </row>
    <row r="21" spans="1:4" s="54" customFormat="1" ht="21" customHeight="1">
      <c r="A21" s="66"/>
      <c r="B21" s="67"/>
      <c r="C21" s="66" t="s">
        <v>342</v>
      </c>
      <c r="D21" s="67"/>
    </row>
    <row r="22" spans="1:4" s="54" customFormat="1" ht="21" customHeight="1">
      <c r="A22" s="66"/>
      <c r="B22" s="67"/>
      <c r="C22" s="64" t="s">
        <v>343</v>
      </c>
      <c r="D22" s="65">
        <f>D23</f>
        <v>14180000</v>
      </c>
    </row>
    <row r="23" spans="1:4" s="54" customFormat="1" ht="21" customHeight="1">
      <c r="A23" s="66"/>
      <c r="B23" s="67"/>
      <c r="C23" s="66" t="s">
        <v>344</v>
      </c>
      <c r="D23" s="67">
        <f>D24+D25</f>
        <v>14180000</v>
      </c>
    </row>
    <row r="24" spans="1:4" s="54" customFormat="1" ht="21" customHeight="1">
      <c r="A24" s="66"/>
      <c r="B24" s="67"/>
      <c r="C24" s="68" t="s">
        <v>345</v>
      </c>
      <c r="D24" s="67">
        <f>'[1]韶关工业园区2'!D24</f>
        <v>10680000</v>
      </c>
    </row>
    <row r="25" spans="1:4" s="54" customFormat="1" ht="21" customHeight="1">
      <c r="A25" s="66"/>
      <c r="B25" s="67"/>
      <c r="C25" s="69" t="s">
        <v>346</v>
      </c>
      <c r="D25" s="67">
        <f>'[1]韶关工业园区2'!D25</f>
        <v>3500000</v>
      </c>
    </row>
    <row r="26" spans="1:4" s="54" customFormat="1" ht="21" customHeight="1">
      <c r="A26" s="64" t="s">
        <v>347</v>
      </c>
      <c r="B26" s="65">
        <f>B27+B30+B32</f>
        <v>280000</v>
      </c>
      <c r="C26" s="64" t="s">
        <v>348</v>
      </c>
      <c r="D26" s="65">
        <f>D27+D30+D32</f>
        <v>2640000</v>
      </c>
    </row>
    <row r="27" spans="1:4" s="54" customFormat="1" ht="21" customHeight="1">
      <c r="A27" s="66" t="s">
        <v>349</v>
      </c>
      <c r="B27" s="67"/>
      <c r="C27" s="66" t="s">
        <v>350</v>
      </c>
      <c r="D27" s="67">
        <f>SUM(D28:D29)</f>
        <v>2640000</v>
      </c>
    </row>
    <row r="28" spans="1:4" s="54" customFormat="1" ht="21" customHeight="1">
      <c r="A28" s="66" t="s">
        <v>351</v>
      </c>
      <c r="B28" s="67"/>
      <c r="C28" s="66" t="s">
        <v>352</v>
      </c>
      <c r="D28" s="67">
        <v>0</v>
      </c>
    </row>
    <row r="29" spans="1:4" s="54" customFormat="1" ht="21" customHeight="1">
      <c r="A29" s="66" t="s">
        <v>353</v>
      </c>
      <c r="B29" s="67"/>
      <c r="C29" s="66" t="s">
        <v>354</v>
      </c>
      <c r="D29" s="67">
        <v>2640000</v>
      </c>
    </row>
    <row r="30" spans="1:4" s="54" customFormat="1" ht="21" customHeight="1">
      <c r="A30" s="66" t="s">
        <v>355</v>
      </c>
      <c r="B30" s="67">
        <f>B31</f>
        <v>280000</v>
      </c>
      <c r="C30" s="66" t="s">
        <v>356</v>
      </c>
      <c r="D30" s="67">
        <v>0</v>
      </c>
    </row>
    <row r="31" spans="1:4" s="54" customFormat="1" ht="21" customHeight="1">
      <c r="A31" s="66" t="s">
        <v>357</v>
      </c>
      <c r="B31" s="67">
        <v>280000</v>
      </c>
      <c r="C31" s="66" t="s">
        <v>358</v>
      </c>
      <c r="D31" s="67"/>
    </row>
    <row r="32" spans="1:4" s="54" customFormat="1" ht="21" customHeight="1">
      <c r="A32" s="66" t="s">
        <v>359</v>
      </c>
      <c r="B32" s="67"/>
      <c r="C32" s="66" t="s">
        <v>360</v>
      </c>
      <c r="D32" s="67">
        <f>D33</f>
        <v>0</v>
      </c>
    </row>
    <row r="33" spans="1:4" s="54" customFormat="1" ht="21" customHeight="1">
      <c r="A33" s="66" t="s">
        <v>361</v>
      </c>
      <c r="B33" s="67"/>
      <c r="C33" s="66" t="s">
        <v>362</v>
      </c>
      <c r="D33" s="67">
        <v>0</v>
      </c>
    </row>
    <row r="34" spans="1:4" s="54" customFormat="1" ht="21" customHeight="1">
      <c r="A34" s="63" t="s">
        <v>363</v>
      </c>
      <c r="B34" s="65">
        <f>B6+B26</f>
        <v>57700000</v>
      </c>
      <c r="C34" s="63" t="s">
        <v>364</v>
      </c>
      <c r="D34" s="65">
        <f>D6+D22+D26</f>
        <v>57700000</v>
      </c>
    </row>
  </sheetData>
  <sheetProtection/>
  <mergeCells count="3">
    <mergeCell ref="A1:D1"/>
    <mergeCell ref="A4:B4"/>
    <mergeCell ref="C4:D4"/>
  </mergeCells>
  <printOptions/>
  <pageMargins left="0.75" right="0.75" top="1" bottom="1" header="0.51" footer="0.51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34"/>
  <sheetViews>
    <sheetView zoomScaleSheetLayoutView="100" workbookViewId="0" topLeftCell="A1">
      <selection activeCell="G12" sqref="G12"/>
    </sheetView>
  </sheetViews>
  <sheetFormatPr defaultColWidth="8.00390625" defaultRowHeight="14.25" customHeight="1"/>
  <cols>
    <col min="1" max="1" width="27.75390625" style="54" customWidth="1"/>
    <col min="2" max="2" width="18.875" style="54" customWidth="1"/>
    <col min="3" max="3" width="32.125" style="54" customWidth="1"/>
    <col min="4" max="4" width="20.125" style="54" customWidth="1"/>
    <col min="5" max="5" width="8.00390625" style="54" customWidth="1"/>
    <col min="6" max="6" width="9.25390625" style="54" bestFit="1" customWidth="1"/>
    <col min="7" max="7" width="8.00390625" style="54" customWidth="1"/>
    <col min="8" max="8" width="8.375" style="54" bestFit="1" customWidth="1"/>
    <col min="9" max="16384" width="8.00390625" style="54" customWidth="1"/>
  </cols>
  <sheetData>
    <row r="1" spans="1:4" s="54" customFormat="1" ht="27.75" customHeight="1">
      <c r="A1" s="55" t="s">
        <v>367</v>
      </c>
      <c r="B1" s="56"/>
      <c r="C1" s="56"/>
      <c r="D1" s="56"/>
    </row>
    <row r="2" spans="1:4" s="54" customFormat="1" ht="17.25" customHeight="1">
      <c r="A2" s="57"/>
      <c r="B2" s="57"/>
      <c r="C2" s="57"/>
      <c r="D2" s="58" t="s">
        <v>368</v>
      </c>
    </row>
    <row r="3" spans="1:4" s="54" customFormat="1" ht="19.5" customHeight="1">
      <c r="A3" s="59"/>
      <c r="B3" s="59"/>
      <c r="C3" s="59"/>
      <c r="D3" s="60" t="s">
        <v>112</v>
      </c>
    </row>
    <row r="4" spans="1:4" s="54" customFormat="1" ht="21" customHeight="1">
      <c r="A4" s="61" t="s">
        <v>321</v>
      </c>
      <c r="B4" s="62"/>
      <c r="C4" s="61" t="s">
        <v>322</v>
      </c>
      <c r="D4" s="62"/>
    </row>
    <row r="5" spans="1:4" s="54" customFormat="1" ht="21" customHeight="1">
      <c r="A5" s="63" t="s">
        <v>323</v>
      </c>
      <c r="B5" s="63" t="s">
        <v>113</v>
      </c>
      <c r="C5" s="63" t="s">
        <v>323</v>
      </c>
      <c r="D5" s="63" t="s">
        <v>113</v>
      </c>
    </row>
    <row r="6" spans="1:4" s="54" customFormat="1" ht="21" customHeight="1">
      <c r="A6" s="64" t="s">
        <v>324</v>
      </c>
      <c r="B6" s="65">
        <f>SUM(B7:B10)</f>
        <v>46300000</v>
      </c>
      <c r="C6" s="64" t="s">
        <v>325</v>
      </c>
      <c r="D6" s="65">
        <f>D7+D12+D13+D14+D18</f>
        <v>45690000</v>
      </c>
    </row>
    <row r="7" spans="1:4" s="54" customFormat="1" ht="21" customHeight="1">
      <c r="A7" s="66" t="s">
        <v>326</v>
      </c>
      <c r="B7" s="67">
        <v>0</v>
      </c>
      <c r="C7" s="66" t="s">
        <v>327</v>
      </c>
      <c r="D7" s="67">
        <f>SUM(D8:D11)</f>
        <v>45690000</v>
      </c>
    </row>
    <row r="8" spans="1:4" s="54" customFormat="1" ht="21" customHeight="1">
      <c r="A8" s="66" t="s">
        <v>328</v>
      </c>
      <c r="B8" s="67">
        <v>610000</v>
      </c>
      <c r="C8" s="66" t="s">
        <v>329</v>
      </c>
      <c r="D8" s="67">
        <v>0</v>
      </c>
    </row>
    <row r="9" spans="1:4" s="54" customFormat="1" ht="21" customHeight="1">
      <c r="A9" s="66" t="s">
        <v>330</v>
      </c>
      <c r="B9" s="67">
        <v>45690000</v>
      </c>
      <c r="C9" s="66" t="s">
        <v>331</v>
      </c>
      <c r="D9" s="67">
        <v>45690000</v>
      </c>
    </row>
    <row r="10" spans="1:4" s="54" customFormat="1" ht="21" customHeight="1">
      <c r="A10" s="66" t="s">
        <v>332</v>
      </c>
      <c r="B10" s="67">
        <v>0</v>
      </c>
      <c r="C10" s="66" t="s">
        <v>333</v>
      </c>
      <c r="D10" s="67">
        <v>0</v>
      </c>
    </row>
    <row r="11" spans="1:4" s="54" customFormat="1" ht="21" customHeight="1">
      <c r="A11" s="66"/>
      <c r="B11" s="67"/>
      <c r="C11" s="66" t="s">
        <v>334</v>
      </c>
      <c r="D11" s="67">
        <f>'[2]韶关工业园区'!D11+'[2]浈江片区'!D11+'[2]武江片区'!D11+'[2]莞韶城一期'!D11</f>
        <v>0</v>
      </c>
    </row>
    <row r="12" spans="1:4" s="54" customFormat="1" ht="21" customHeight="1">
      <c r="A12" s="66"/>
      <c r="B12" s="67"/>
      <c r="C12" s="66" t="s">
        <v>335</v>
      </c>
      <c r="D12" s="67">
        <v>0</v>
      </c>
    </row>
    <row r="13" spans="1:4" s="54" customFormat="1" ht="21" customHeight="1">
      <c r="A13" s="66"/>
      <c r="B13" s="67"/>
      <c r="C13" s="66" t="s">
        <v>336</v>
      </c>
      <c r="D13" s="67">
        <v>0</v>
      </c>
    </row>
    <row r="14" spans="1:4" s="54" customFormat="1" ht="21" customHeight="1">
      <c r="A14" s="66"/>
      <c r="B14" s="67"/>
      <c r="C14" s="66" t="s">
        <v>337</v>
      </c>
      <c r="D14" s="67">
        <f>SUM(D15:D17)</f>
        <v>0</v>
      </c>
    </row>
    <row r="15" spans="1:4" s="54" customFormat="1" ht="21" customHeight="1">
      <c r="A15" s="66"/>
      <c r="B15" s="67"/>
      <c r="C15" s="66" t="s">
        <v>338</v>
      </c>
      <c r="D15" s="67">
        <v>0</v>
      </c>
    </row>
    <row r="16" spans="1:4" s="54" customFormat="1" ht="21" customHeight="1">
      <c r="A16" s="66"/>
      <c r="B16" s="67"/>
      <c r="C16" s="66" t="s">
        <v>339</v>
      </c>
      <c r="D16" s="67">
        <v>0</v>
      </c>
    </row>
    <row r="17" spans="1:4" s="54" customFormat="1" ht="21" customHeight="1">
      <c r="A17" s="66"/>
      <c r="B17" s="67"/>
      <c r="C17" s="66" t="s">
        <v>340</v>
      </c>
      <c r="D17" s="67">
        <v>0</v>
      </c>
    </row>
    <row r="18" spans="1:4" s="54" customFormat="1" ht="21" customHeight="1">
      <c r="A18" s="66"/>
      <c r="B18" s="67"/>
      <c r="C18" s="66" t="s">
        <v>341</v>
      </c>
      <c r="D18" s="67">
        <f>SUM(D19:D21)</f>
        <v>0</v>
      </c>
    </row>
    <row r="19" spans="1:4" s="54" customFormat="1" ht="21" customHeight="1">
      <c r="A19" s="66"/>
      <c r="B19" s="67"/>
      <c r="C19" s="66" t="s">
        <v>329</v>
      </c>
      <c r="D19" s="67">
        <v>0</v>
      </c>
    </row>
    <row r="20" spans="1:4" s="54" customFormat="1" ht="21" customHeight="1">
      <c r="A20" s="66"/>
      <c r="B20" s="67"/>
      <c r="C20" s="66" t="s">
        <v>331</v>
      </c>
      <c r="D20" s="67">
        <v>0</v>
      </c>
    </row>
    <row r="21" spans="1:4" s="54" customFormat="1" ht="21" customHeight="1">
      <c r="A21" s="66"/>
      <c r="B21" s="67"/>
      <c r="C21" s="66" t="s">
        <v>342</v>
      </c>
      <c r="D21" s="67"/>
    </row>
    <row r="22" spans="1:4" s="54" customFormat="1" ht="21" customHeight="1">
      <c r="A22" s="66"/>
      <c r="B22" s="67"/>
      <c r="C22" s="64" t="s">
        <v>343</v>
      </c>
      <c r="D22" s="65">
        <f>D23</f>
        <v>0</v>
      </c>
    </row>
    <row r="23" spans="1:4" s="54" customFormat="1" ht="21" customHeight="1">
      <c r="A23" s="66"/>
      <c r="B23" s="67"/>
      <c r="C23" s="66" t="s">
        <v>344</v>
      </c>
      <c r="D23" s="67">
        <f>D24+D25</f>
        <v>0</v>
      </c>
    </row>
    <row r="24" spans="1:4" s="54" customFormat="1" ht="21" customHeight="1">
      <c r="A24" s="66"/>
      <c r="B24" s="67"/>
      <c r="C24" s="68" t="s">
        <v>345</v>
      </c>
      <c r="D24" s="67">
        <v>0</v>
      </c>
    </row>
    <row r="25" spans="1:4" s="54" customFormat="1" ht="21" customHeight="1">
      <c r="A25" s="66"/>
      <c r="B25" s="67"/>
      <c r="C25" s="69" t="s">
        <v>346</v>
      </c>
      <c r="D25" s="67">
        <v>0</v>
      </c>
    </row>
    <row r="26" spans="1:4" s="54" customFormat="1" ht="21" customHeight="1">
      <c r="A26" s="64" t="s">
        <v>347</v>
      </c>
      <c r="B26" s="65">
        <f>B27+B30+B32</f>
        <v>0</v>
      </c>
      <c r="C26" s="64" t="s">
        <v>348</v>
      </c>
      <c r="D26" s="65">
        <f>D27+D30+D32</f>
        <v>610000</v>
      </c>
    </row>
    <row r="27" spans="1:4" s="54" customFormat="1" ht="21" customHeight="1">
      <c r="A27" s="66" t="s">
        <v>349</v>
      </c>
      <c r="B27" s="67"/>
      <c r="C27" s="66" t="s">
        <v>350</v>
      </c>
      <c r="D27" s="67">
        <f>SUM(D28:D29)</f>
        <v>610000</v>
      </c>
    </row>
    <row r="28" spans="1:4" s="54" customFormat="1" ht="21" customHeight="1">
      <c r="A28" s="66" t="s">
        <v>351</v>
      </c>
      <c r="B28" s="67"/>
      <c r="C28" s="66" t="s">
        <v>352</v>
      </c>
      <c r="D28" s="67">
        <v>0</v>
      </c>
    </row>
    <row r="29" spans="1:4" s="54" customFormat="1" ht="21" customHeight="1">
      <c r="A29" s="66" t="s">
        <v>353</v>
      </c>
      <c r="B29" s="67"/>
      <c r="C29" s="66" t="s">
        <v>354</v>
      </c>
      <c r="D29" s="67">
        <v>610000</v>
      </c>
    </row>
    <row r="30" spans="1:4" s="54" customFormat="1" ht="21" customHeight="1">
      <c r="A30" s="66" t="s">
        <v>355</v>
      </c>
      <c r="B30" s="67">
        <f>B31</f>
        <v>0</v>
      </c>
      <c r="C30" s="66" t="s">
        <v>356</v>
      </c>
      <c r="D30" s="67">
        <v>0</v>
      </c>
    </row>
    <row r="31" spans="1:4" s="54" customFormat="1" ht="21" customHeight="1">
      <c r="A31" s="66" t="s">
        <v>357</v>
      </c>
      <c r="B31" s="67">
        <v>0</v>
      </c>
      <c r="C31" s="66" t="s">
        <v>358</v>
      </c>
      <c r="D31" s="67"/>
    </row>
    <row r="32" spans="1:4" s="54" customFormat="1" ht="21" customHeight="1">
      <c r="A32" s="66" t="s">
        <v>359</v>
      </c>
      <c r="B32" s="67"/>
      <c r="C32" s="66" t="s">
        <v>360</v>
      </c>
      <c r="D32" s="67">
        <f>D33</f>
        <v>0</v>
      </c>
    </row>
    <row r="33" spans="1:4" s="54" customFormat="1" ht="21" customHeight="1">
      <c r="A33" s="66" t="s">
        <v>361</v>
      </c>
      <c r="B33" s="67"/>
      <c r="C33" s="66" t="s">
        <v>362</v>
      </c>
      <c r="D33" s="67">
        <v>0</v>
      </c>
    </row>
    <row r="34" spans="1:4" s="54" customFormat="1" ht="21" customHeight="1">
      <c r="A34" s="63" t="s">
        <v>363</v>
      </c>
      <c r="B34" s="65">
        <f>B6+B26</f>
        <v>46300000</v>
      </c>
      <c r="C34" s="63" t="s">
        <v>364</v>
      </c>
      <c r="D34" s="65">
        <f>D6+D22+D26</f>
        <v>46300000</v>
      </c>
    </row>
  </sheetData>
  <sheetProtection/>
  <mergeCells count="3">
    <mergeCell ref="A1:D1"/>
    <mergeCell ref="A4:B4"/>
    <mergeCell ref="C4:D4"/>
  </mergeCells>
  <printOptions/>
  <pageMargins left="0.75" right="0.75" top="1" bottom="1" header="0.51" footer="0.51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34"/>
  <sheetViews>
    <sheetView zoomScaleSheetLayoutView="100" workbookViewId="0" topLeftCell="A1">
      <selection activeCell="I19" sqref="I19"/>
    </sheetView>
  </sheetViews>
  <sheetFormatPr defaultColWidth="8.00390625" defaultRowHeight="14.25" customHeight="1"/>
  <cols>
    <col min="1" max="1" width="27.75390625" style="54" customWidth="1"/>
    <col min="2" max="2" width="18.875" style="54" customWidth="1"/>
    <col min="3" max="3" width="32.125" style="54" customWidth="1"/>
    <col min="4" max="4" width="20.125" style="54" customWidth="1"/>
    <col min="5" max="5" width="8.00390625" style="54" customWidth="1"/>
    <col min="6" max="6" width="9.25390625" style="54" bestFit="1" customWidth="1"/>
    <col min="7" max="7" width="8.00390625" style="54" customWidth="1"/>
    <col min="8" max="8" width="8.375" style="54" bestFit="1" customWidth="1"/>
    <col min="9" max="16384" width="8.00390625" style="54" customWidth="1"/>
  </cols>
  <sheetData>
    <row r="1" spans="1:4" s="54" customFormat="1" ht="27.75" customHeight="1">
      <c r="A1" s="55" t="s">
        <v>369</v>
      </c>
      <c r="B1" s="56"/>
      <c r="C1" s="56"/>
      <c r="D1" s="56"/>
    </row>
    <row r="2" spans="1:4" s="54" customFormat="1" ht="17.25" customHeight="1">
      <c r="A2" s="57"/>
      <c r="B2" s="57"/>
      <c r="C2" s="57"/>
      <c r="D2" s="58" t="s">
        <v>370</v>
      </c>
    </row>
    <row r="3" spans="1:4" s="54" customFormat="1" ht="19.5" customHeight="1">
      <c r="A3" s="59"/>
      <c r="B3" s="59"/>
      <c r="C3" s="59"/>
      <c r="D3" s="60" t="s">
        <v>112</v>
      </c>
    </row>
    <row r="4" spans="1:4" s="54" customFormat="1" ht="21" customHeight="1">
      <c r="A4" s="61" t="s">
        <v>321</v>
      </c>
      <c r="B4" s="62"/>
      <c r="C4" s="61" t="s">
        <v>322</v>
      </c>
      <c r="D4" s="62"/>
    </row>
    <row r="5" spans="1:4" s="54" customFormat="1" ht="21" customHeight="1">
      <c r="A5" s="63" t="s">
        <v>323</v>
      </c>
      <c r="B5" s="63" t="s">
        <v>113</v>
      </c>
      <c r="C5" s="63" t="s">
        <v>323</v>
      </c>
      <c r="D5" s="63" t="s">
        <v>113</v>
      </c>
    </row>
    <row r="6" spans="1:4" s="54" customFormat="1" ht="21" customHeight="1">
      <c r="A6" s="64" t="s">
        <v>324</v>
      </c>
      <c r="B6" s="65">
        <f>SUM(B7:B10)</f>
        <v>14510000</v>
      </c>
      <c r="C6" s="64" t="s">
        <v>325</v>
      </c>
      <c r="D6" s="65">
        <f>D7+D12+D13+D14+D18</f>
        <v>13710000</v>
      </c>
    </row>
    <row r="7" spans="1:4" s="54" customFormat="1" ht="21" customHeight="1">
      <c r="A7" s="66" t="s">
        <v>326</v>
      </c>
      <c r="B7" s="67">
        <v>0</v>
      </c>
      <c r="C7" s="66" t="s">
        <v>327</v>
      </c>
      <c r="D7" s="67">
        <f>SUM(D8:D11)</f>
        <v>13710000</v>
      </c>
    </row>
    <row r="8" spans="1:4" s="54" customFormat="1" ht="21" customHeight="1">
      <c r="A8" s="66" t="s">
        <v>328</v>
      </c>
      <c r="B8" s="67">
        <v>800000</v>
      </c>
      <c r="C8" s="66" t="s">
        <v>329</v>
      </c>
      <c r="D8" s="67">
        <v>0</v>
      </c>
    </row>
    <row r="9" spans="1:4" s="54" customFormat="1" ht="21" customHeight="1">
      <c r="A9" s="66" t="s">
        <v>330</v>
      </c>
      <c r="B9" s="67">
        <v>13710000</v>
      </c>
      <c r="C9" s="66" t="s">
        <v>331</v>
      </c>
      <c r="D9" s="67">
        <v>13710000</v>
      </c>
    </row>
    <row r="10" spans="1:4" s="54" customFormat="1" ht="21" customHeight="1">
      <c r="A10" s="66" t="s">
        <v>332</v>
      </c>
      <c r="B10" s="67">
        <v>0</v>
      </c>
      <c r="C10" s="66" t="s">
        <v>333</v>
      </c>
      <c r="D10" s="67">
        <v>0</v>
      </c>
    </row>
    <row r="11" spans="1:4" s="54" customFormat="1" ht="21" customHeight="1">
      <c r="A11" s="66"/>
      <c r="B11" s="67"/>
      <c r="C11" s="66" t="s">
        <v>334</v>
      </c>
      <c r="D11" s="67">
        <f>'[2]韶关工业园区'!D11+'[2]浈江片区'!D11+'[2]武江片区'!D11+'[2]莞韶城一期'!D11</f>
        <v>0</v>
      </c>
    </row>
    <row r="12" spans="1:4" s="54" customFormat="1" ht="21" customHeight="1">
      <c r="A12" s="66"/>
      <c r="B12" s="67"/>
      <c r="C12" s="66" t="s">
        <v>335</v>
      </c>
      <c r="D12" s="67">
        <v>0</v>
      </c>
    </row>
    <row r="13" spans="1:4" s="54" customFormat="1" ht="21" customHeight="1">
      <c r="A13" s="66"/>
      <c r="B13" s="67"/>
      <c r="C13" s="66" t="s">
        <v>336</v>
      </c>
      <c r="D13" s="67">
        <v>0</v>
      </c>
    </row>
    <row r="14" spans="1:4" s="54" customFormat="1" ht="21" customHeight="1">
      <c r="A14" s="66"/>
      <c r="B14" s="67"/>
      <c r="C14" s="66" t="s">
        <v>337</v>
      </c>
      <c r="D14" s="67">
        <f>SUM(D15:D17)</f>
        <v>0</v>
      </c>
    </row>
    <row r="15" spans="1:4" s="54" customFormat="1" ht="21" customHeight="1">
      <c r="A15" s="66"/>
      <c r="B15" s="67"/>
      <c r="C15" s="66" t="s">
        <v>338</v>
      </c>
      <c r="D15" s="67">
        <v>0</v>
      </c>
    </row>
    <row r="16" spans="1:4" s="54" customFormat="1" ht="21" customHeight="1">
      <c r="A16" s="66"/>
      <c r="B16" s="67"/>
      <c r="C16" s="66" t="s">
        <v>339</v>
      </c>
      <c r="D16" s="67">
        <v>0</v>
      </c>
    </row>
    <row r="17" spans="1:4" s="54" customFormat="1" ht="21" customHeight="1">
      <c r="A17" s="66"/>
      <c r="B17" s="67"/>
      <c r="C17" s="66" t="s">
        <v>340</v>
      </c>
      <c r="D17" s="67">
        <v>0</v>
      </c>
    </row>
    <row r="18" spans="1:4" s="54" customFormat="1" ht="21" customHeight="1">
      <c r="A18" s="66"/>
      <c r="B18" s="67"/>
      <c r="C18" s="66" t="s">
        <v>341</v>
      </c>
      <c r="D18" s="67">
        <f>SUM(D19:D21)</f>
        <v>0</v>
      </c>
    </row>
    <row r="19" spans="1:4" s="54" customFormat="1" ht="21" customHeight="1">
      <c r="A19" s="66"/>
      <c r="B19" s="67"/>
      <c r="C19" s="66" t="s">
        <v>329</v>
      </c>
      <c r="D19" s="67">
        <v>0</v>
      </c>
    </row>
    <row r="20" spans="1:4" s="54" customFormat="1" ht="21" customHeight="1">
      <c r="A20" s="66"/>
      <c r="B20" s="67"/>
      <c r="C20" s="66" t="s">
        <v>331</v>
      </c>
      <c r="D20" s="67">
        <v>0</v>
      </c>
    </row>
    <row r="21" spans="1:4" s="54" customFormat="1" ht="21" customHeight="1">
      <c r="A21" s="66"/>
      <c r="B21" s="67"/>
      <c r="C21" s="66" t="s">
        <v>342</v>
      </c>
      <c r="D21" s="67"/>
    </row>
    <row r="22" spans="1:4" s="54" customFormat="1" ht="21" customHeight="1">
      <c r="A22" s="66"/>
      <c r="B22" s="67"/>
      <c r="C22" s="64" t="s">
        <v>343</v>
      </c>
      <c r="D22" s="65">
        <f>D23</f>
        <v>0</v>
      </c>
    </row>
    <row r="23" spans="1:4" s="54" customFormat="1" ht="21" customHeight="1">
      <c r="A23" s="66"/>
      <c r="B23" s="67"/>
      <c r="C23" s="66" t="s">
        <v>344</v>
      </c>
      <c r="D23" s="67">
        <f>D24+D25</f>
        <v>0</v>
      </c>
    </row>
    <row r="24" spans="1:4" s="54" customFormat="1" ht="21" customHeight="1">
      <c r="A24" s="66"/>
      <c r="B24" s="67"/>
      <c r="C24" s="68" t="s">
        <v>345</v>
      </c>
      <c r="D24" s="67">
        <v>0</v>
      </c>
    </row>
    <row r="25" spans="1:4" s="54" customFormat="1" ht="21" customHeight="1">
      <c r="A25" s="66"/>
      <c r="B25" s="67"/>
      <c r="C25" s="69" t="s">
        <v>346</v>
      </c>
      <c r="D25" s="67">
        <v>0</v>
      </c>
    </row>
    <row r="26" spans="1:4" s="54" customFormat="1" ht="21" customHeight="1">
      <c r="A26" s="64" t="s">
        <v>347</v>
      </c>
      <c r="B26" s="65">
        <f>B27+B30+B32</f>
        <v>0</v>
      </c>
      <c r="C26" s="64" t="s">
        <v>348</v>
      </c>
      <c r="D26" s="65">
        <f>D27+D30+D32</f>
        <v>800000</v>
      </c>
    </row>
    <row r="27" spans="1:4" s="54" customFormat="1" ht="21" customHeight="1">
      <c r="A27" s="66" t="s">
        <v>349</v>
      </c>
      <c r="B27" s="67"/>
      <c r="C27" s="66" t="s">
        <v>350</v>
      </c>
      <c r="D27" s="67">
        <f>SUM(D28:D29)</f>
        <v>800000</v>
      </c>
    </row>
    <row r="28" spans="1:4" s="54" customFormat="1" ht="21" customHeight="1">
      <c r="A28" s="66" t="s">
        <v>351</v>
      </c>
      <c r="B28" s="67"/>
      <c r="C28" s="66" t="s">
        <v>352</v>
      </c>
      <c r="D28" s="67">
        <v>0</v>
      </c>
    </row>
    <row r="29" spans="1:4" s="54" customFormat="1" ht="21" customHeight="1">
      <c r="A29" s="66" t="s">
        <v>353</v>
      </c>
      <c r="B29" s="67"/>
      <c r="C29" s="66" t="s">
        <v>354</v>
      </c>
      <c r="D29" s="67">
        <v>800000</v>
      </c>
    </row>
    <row r="30" spans="1:4" s="54" customFormat="1" ht="21" customHeight="1">
      <c r="A30" s="66" t="s">
        <v>355</v>
      </c>
      <c r="B30" s="67">
        <f>B31</f>
        <v>0</v>
      </c>
      <c r="C30" s="66" t="s">
        <v>356</v>
      </c>
      <c r="D30" s="67">
        <v>0</v>
      </c>
    </row>
    <row r="31" spans="1:4" s="54" customFormat="1" ht="21" customHeight="1">
      <c r="A31" s="66" t="s">
        <v>357</v>
      </c>
      <c r="B31" s="67">
        <v>0</v>
      </c>
      <c r="C31" s="66" t="s">
        <v>358</v>
      </c>
      <c r="D31" s="67"/>
    </row>
    <row r="32" spans="1:4" s="54" customFormat="1" ht="21" customHeight="1">
      <c r="A32" s="66" t="s">
        <v>359</v>
      </c>
      <c r="B32" s="67"/>
      <c r="C32" s="66" t="s">
        <v>360</v>
      </c>
      <c r="D32" s="67">
        <f>D33</f>
        <v>0</v>
      </c>
    </row>
    <row r="33" spans="1:4" s="54" customFormat="1" ht="21" customHeight="1">
      <c r="A33" s="66" t="s">
        <v>361</v>
      </c>
      <c r="B33" s="67"/>
      <c r="C33" s="66" t="s">
        <v>362</v>
      </c>
      <c r="D33" s="67">
        <v>0</v>
      </c>
    </row>
    <row r="34" spans="1:4" s="54" customFormat="1" ht="21" customHeight="1">
      <c r="A34" s="63" t="s">
        <v>363</v>
      </c>
      <c r="B34" s="65">
        <f>B6+B26</f>
        <v>14510000</v>
      </c>
      <c r="C34" s="63" t="s">
        <v>364</v>
      </c>
      <c r="D34" s="65">
        <f>D6+D22+D26</f>
        <v>14510000</v>
      </c>
    </row>
  </sheetData>
  <sheetProtection/>
  <mergeCells count="3">
    <mergeCell ref="A1:D1"/>
    <mergeCell ref="A4:B4"/>
    <mergeCell ref="C4:D4"/>
  </mergeCells>
  <printOptions/>
  <pageMargins left="0.75" right="0.75" top="1" bottom="1" header="0.51" footer="0.51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34"/>
  <sheetViews>
    <sheetView zoomScaleSheetLayoutView="100" workbookViewId="0" topLeftCell="A1">
      <selection activeCell="I12" sqref="I12"/>
    </sheetView>
  </sheetViews>
  <sheetFormatPr defaultColWidth="8.00390625" defaultRowHeight="14.25" customHeight="1"/>
  <cols>
    <col min="1" max="1" width="27.75390625" style="54" customWidth="1"/>
    <col min="2" max="2" width="18.875" style="54" customWidth="1"/>
    <col min="3" max="3" width="32.125" style="54" customWidth="1"/>
    <col min="4" max="4" width="20.125" style="54" customWidth="1"/>
    <col min="5" max="5" width="8.00390625" style="54" customWidth="1"/>
    <col min="6" max="6" width="9.25390625" style="54" bestFit="1" customWidth="1"/>
    <col min="7" max="7" width="8.00390625" style="54" customWidth="1"/>
    <col min="8" max="8" width="8.375" style="54" bestFit="1" customWidth="1"/>
    <col min="9" max="16384" width="8.00390625" style="54" customWidth="1"/>
  </cols>
  <sheetData>
    <row r="1" spans="1:4" s="54" customFormat="1" ht="27.75" customHeight="1">
      <c r="A1" s="55" t="s">
        <v>371</v>
      </c>
      <c r="B1" s="56"/>
      <c r="C1" s="56"/>
      <c r="D1" s="56"/>
    </row>
    <row r="2" spans="1:4" s="54" customFormat="1" ht="17.25" customHeight="1">
      <c r="A2" s="57"/>
      <c r="B2" s="57"/>
      <c r="C2" s="57"/>
      <c r="D2" s="58" t="s">
        <v>372</v>
      </c>
    </row>
    <row r="3" spans="1:4" s="54" customFormat="1" ht="19.5" customHeight="1">
      <c r="A3" s="59"/>
      <c r="B3" s="59"/>
      <c r="C3" s="59"/>
      <c r="D3" s="60" t="s">
        <v>112</v>
      </c>
    </row>
    <row r="4" spans="1:4" s="54" customFormat="1" ht="21" customHeight="1">
      <c r="A4" s="61" t="s">
        <v>321</v>
      </c>
      <c r="B4" s="62"/>
      <c r="C4" s="61" t="s">
        <v>322</v>
      </c>
      <c r="D4" s="62"/>
    </row>
    <row r="5" spans="1:4" s="54" customFormat="1" ht="21" customHeight="1">
      <c r="A5" s="63" t="s">
        <v>323</v>
      </c>
      <c r="B5" s="63" t="s">
        <v>113</v>
      </c>
      <c r="C5" s="63" t="s">
        <v>323</v>
      </c>
      <c r="D5" s="63" t="s">
        <v>113</v>
      </c>
    </row>
    <row r="6" spans="1:4" s="54" customFormat="1" ht="21" customHeight="1">
      <c r="A6" s="64" t="s">
        <v>324</v>
      </c>
      <c r="B6" s="65">
        <f>SUM(B7:B10)</f>
        <v>40700000</v>
      </c>
      <c r="C6" s="64" t="s">
        <v>325</v>
      </c>
      <c r="D6" s="65">
        <f>D7+D12+D13+D14+D18</f>
        <v>38440000</v>
      </c>
    </row>
    <row r="7" spans="1:4" s="54" customFormat="1" ht="21" customHeight="1">
      <c r="A7" s="66" t="s">
        <v>326</v>
      </c>
      <c r="B7" s="67">
        <v>0</v>
      </c>
      <c r="C7" s="66" t="s">
        <v>327</v>
      </c>
      <c r="D7" s="67">
        <f>SUM(D8:D11)</f>
        <v>38440000</v>
      </c>
    </row>
    <row r="8" spans="1:4" s="54" customFormat="1" ht="21" customHeight="1">
      <c r="A8" s="66" t="s">
        <v>328</v>
      </c>
      <c r="B8" s="67">
        <v>2260000</v>
      </c>
      <c r="C8" s="66" t="s">
        <v>329</v>
      </c>
      <c r="D8" s="67">
        <v>0</v>
      </c>
    </row>
    <row r="9" spans="1:4" s="54" customFormat="1" ht="21" customHeight="1">
      <c r="A9" s="66" t="s">
        <v>330</v>
      </c>
      <c r="B9" s="67">
        <v>38440000</v>
      </c>
      <c r="C9" s="66" t="s">
        <v>331</v>
      </c>
      <c r="D9" s="67">
        <v>38440000</v>
      </c>
    </row>
    <row r="10" spans="1:4" s="54" customFormat="1" ht="21" customHeight="1">
      <c r="A10" s="66" t="s">
        <v>332</v>
      </c>
      <c r="B10" s="67">
        <v>0</v>
      </c>
      <c r="C10" s="66" t="s">
        <v>333</v>
      </c>
      <c r="D10" s="67">
        <v>0</v>
      </c>
    </row>
    <row r="11" spans="1:4" s="54" customFormat="1" ht="21" customHeight="1">
      <c r="A11" s="66"/>
      <c r="B11" s="67"/>
      <c r="C11" s="66" t="s">
        <v>334</v>
      </c>
      <c r="D11" s="67">
        <f>'[2]韶关工业园区'!D11+'[2]浈江片区'!D11+'[2]武江片区'!D11+'[2]莞韶城一期'!D11</f>
        <v>0</v>
      </c>
    </row>
    <row r="12" spans="1:4" s="54" customFormat="1" ht="21" customHeight="1">
      <c r="A12" s="66"/>
      <c r="B12" s="67"/>
      <c r="C12" s="66" t="s">
        <v>335</v>
      </c>
      <c r="D12" s="67">
        <v>0</v>
      </c>
    </row>
    <row r="13" spans="1:4" s="54" customFormat="1" ht="21" customHeight="1">
      <c r="A13" s="66"/>
      <c r="B13" s="67"/>
      <c r="C13" s="66" t="s">
        <v>336</v>
      </c>
      <c r="D13" s="67">
        <v>0</v>
      </c>
    </row>
    <row r="14" spans="1:4" s="54" customFormat="1" ht="21" customHeight="1">
      <c r="A14" s="66"/>
      <c r="B14" s="67"/>
      <c r="C14" s="66" t="s">
        <v>337</v>
      </c>
      <c r="D14" s="67">
        <f>SUM(D15:D17)</f>
        <v>0</v>
      </c>
    </row>
    <row r="15" spans="1:4" s="54" customFormat="1" ht="21" customHeight="1">
      <c r="A15" s="66"/>
      <c r="B15" s="67"/>
      <c r="C15" s="66" t="s">
        <v>338</v>
      </c>
      <c r="D15" s="67">
        <v>0</v>
      </c>
    </row>
    <row r="16" spans="1:4" s="54" customFormat="1" ht="21" customHeight="1">
      <c r="A16" s="66"/>
      <c r="B16" s="67"/>
      <c r="C16" s="66" t="s">
        <v>339</v>
      </c>
      <c r="D16" s="67">
        <v>0</v>
      </c>
    </row>
    <row r="17" spans="1:4" s="54" customFormat="1" ht="21" customHeight="1">
      <c r="A17" s="66"/>
      <c r="B17" s="67"/>
      <c r="C17" s="66" t="s">
        <v>340</v>
      </c>
      <c r="D17" s="67">
        <v>0</v>
      </c>
    </row>
    <row r="18" spans="1:4" s="54" customFormat="1" ht="21" customHeight="1">
      <c r="A18" s="66"/>
      <c r="B18" s="67"/>
      <c r="C18" s="66" t="s">
        <v>341</v>
      </c>
      <c r="D18" s="67">
        <f>SUM(D19:D21)</f>
        <v>0</v>
      </c>
    </row>
    <row r="19" spans="1:4" s="54" customFormat="1" ht="21" customHeight="1">
      <c r="A19" s="66"/>
      <c r="B19" s="67"/>
      <c r="C19" s="66" t="s">
        <v>329</v>
      </c>
      <c r="D19" s="67">
        <v>0</v>
      </c>
    </row>
    <row r="20" spans="1:4" s="54" customFormat="1" ht="21" customHeight="1">
      <c r="A20" s="66"/>
      <c r="B20" s="67"/>
      <c r="C20" s="66" t="s">
        <v>331</v>
      </c>
      <c r="D20" s="67">
        <v>0</v>
      </c>
    </row>
    <row r="21" spans="1:4" s="54" customFormat="1" ht="21" customHeight="1">
      <c r="A21" s="66"/>
      <c r="B21" s="67"/>
      <c r="C21" s="66" t="s">
        <v>342</v>
      </c>
      <c r="D21" s="67"/>
    </row>
    <row r="22" spans="1:4" s="54" customFormat="1" ht="21" customHeight="1">
      <c r="A22" s="66"/>
      <c r="B22" s="67"/>
      <c r="C22" s="64" t="s">
        <v>343</v>
      </c>
      <c r="D22" s="65">
        <f>D23</f>
        <v>0</v>
      </c>
    </row>
    <row r="23" spans="1:4" s="54" customFormat="1" ht="21" customHeight="1">
      <c r="A23" s="66"/>
      <c r="B23" s="67"/>
      <c r="C23" s="66" t="s">
        <v>344</v>
      </c>
      <c r="D23" s="67">
        <f>D24+D25</f>
        <v>0</v>
      </c>
    </row>
    <row r="24" spans="1:4" s="54" customFormat="1" ht="21" customHeight="1">
      <c r="A24" s="66"/>
      <c r="B24" s="67"/>
      <c r="C24" s="68" t="s">
        <v>345</v>
      </c>
      <c r="D24" s="67">
        <v>0</v>
      </c>
    </row>
    <row r="25" spans="1:4" s="54" customFormat="1" ht="21" customHeight="1">
      <c r="A25" s="66"/>
      <c r="B25" s="67"/>
      <c r="C25" s="69" t="s">
        <v>346</v>
      </c>
      <c r="D25" s="67">
        <v>0</v>
      </c>
    </row>
    <row r="26" spans="1:4" s="54" customFormat="1" ht="21" customHeight="1">
      <c r="A26" s="64" t="s">
        <v>347</v>
      </c>
      <c r="B26" s="65">
        <f>B27+B30+B32</f>
        <v>0</v>
      </c>
      <c r="C26" s="64" t="s">
        <v>348</v>
      </c>
      <c r="D26" s="65">
        <f>D27+D30+D32</f>
        <v>2260000</v>
      </c>
    </row>
    <row r="27" spans="1:4" s="54" customFormat="1" ht="21" customHeight="1">
      <c r="A27" s="66" t="s">
        <v>349</v>
      </c>
      <c r="B27" s="67"/>
      <c r="C27" s="66" t="s">
        <v>350</v>
      </c>
      <c r="D27" s="67">
        <f>SUM(D28:D29)</f>
        <v>2260000</v>
      </c>
    </row>
    <row r="28" spans="1:4" s="54" customFormat="1" ht="21" customHeight="1">
      <c r="A28" s="66" t="s">
        <v>351</v>
      </c>
      <c r="B28" s="67"/>
      <c r="C28" s="66" t="s">
        <v>352</v>
      </c>
      <c r="D28" s="67">
        <v>0</v>
      </c>
    </row>
    <row r="29" spans="1:4" s="54" customFormat="1" ht="21" customHeight="1">
      <c r="A29" s="66" t="s">
        <v>353</v>
      </c>
      <c r="B29" s="67"/>
      <c r="C29" s="66" t="s">
        <v>354</v>
      </c>
      <c r="D29" s="67">
        <v>2260000</v>
      </c>
    </row>
    <row r="30" spans="1:4" s="54" customFormat="1" ht="21" customHeight="1">
      <c r="A30" s="66" t="s">
        <v>355</v>
      </c>
      <c r="B30" s="67">
        <f>B31</f>
        <v>0</v>
      </c>
      <c r="C30" s="66" t="s">
        <v>356</v>
      </c>
      <c r="D30" s="67">
        <v>0</v>
      </c>
    </row>
    <row r="31" spans="1:4" s="54" customFormat="1" ht="21" customHeight="1">
      <c r="A31" s="66" t="s">
        <v>357</v>
      </c>
      <c r="B31" s="67">
        <v>0</v>
      </c>
      <c r="C31" s="66" t="s">
        <v>358</v>
      </c>
      <c r="D31" s="67"/>
    </row>
    <row r="32" spans="1:4" s="54" customFormat="1" ht="21" customHeight="1">
      <c r="A32" s="66" t="s">
        <v>359</v>
      </c>
      <c r="B32" s="67"/>
      <c r="C32" s="66" t="s">
        <v>360</v>
      </c>
      <c r="D32" s="67">
        <f>D33</f>
        <v>0</v>
      </c>
    </row>
    <row r="33" spans="1:4" s="54" customFormat="1" ht="21" customHeight="1">
      <c r="A33" s="66" t="s">
        <v>361</v>
      </c>
      <c r="B33" s="67"/>
      <c r="C33" s="66" t="s">
        <v>362</v>
      </c>
      <c r="D33" s="67">
        <v>0</v>
      </c>
    </row>
    <row r="34" spans="1:4" s="54" customFormat="1" ht="21" customHeight="1">
      <c r="A34" s="63" t="s">
        <v>363</v>
      </c>
      <c r="B34" s="65">
        <f>B6+B26</f>
        <v>40700000</v>
      </c>
      <c r="C34" s="63" t="s">
        <v>364</v>
      </c>
      <c r="D34" s="65">
        <f>D6+D22+D26</f>
        <v>40700000</v>
      </c>
    </row>
  </sheetData>
  <sheetProtection/>
  <mergeCells count="3">
    <mergeCell ref="A1:D1"/>
    <mergeCell ref="A4:B4"/>
    <mergeCell ref="C4:D4"/>
  </mergeCells>
  <printOptions/>
  <pageMargins left="0.75" right="0.75" top="1" bottom="1" header="0.51" footer="0.51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19"/>
  <sheetViews>
    <sheetView zoomScaleSheetLayoutView="100" workbookViewId="0" topLeftCell="A1">
      <selection activeCell="J10" sqref="J10"/>
    </sheetView>
  </sheetViews>
  <sheetFormatPr defaultColWidth="9.00390625" defaultRowHeight="14.25"/>
  <cols>
    <col min="1" max="1" width="20.625" style="36" customWidth="1"/>
    <col min="2" max="2" width="28.25390625" style="36" customWidth="1"/>
    <col min="3" max="3" width="24.50390625" style="36" customWidth="1"/>
    <col min="4" max="16384" width="9.00390625" style="35" customWidth="1"/>
  </cols>
  <sheetData>
    <row r="1" spans="1:3" s="35" customFormat="1" ht="57.75" customHeight="1">
      <c r="A1" s="37" t="s">
        <v>373</v>
      </c>
      <c r="B1" s="38"/>
      <c r="C1" s="38"/>
    </row>
    <row r="2" spans="1:3" s="35" customFormat="1" ht="19.5" customHeight="1">
      <c r="A2" s="39"/>
      <c r="B2" s="40"/>
      <c r="C2" s="41" t="s">
        <v>374</v>
      </c>
    </row>
    <row r="3" spans="1:3" s="35" customFormat="1" ht="19.5" customHeight="1">
      <c r="A3" s="42"/>
      <c r="B3" s="43"/>
      <c r="C3" s="41" t="s">
        <v>2</v>
      </c>
    </row>
    <row r="4" spans="1:3" s="35" customFormat="1" ht="30" customHeight="1">
      <c r="A4" s="44" t="s">
        <v>192</v>
      </c>
      <c r="B4" s="44" t="s">
        <v>269</v>
      </c>
      <c r="C4" s="44" t="s">
        <v>270</v>
      </c>
    </row>
    <row r="5" spans="1:3" s="35" customFormat="1" ht="30" customHeight="1">
      <c r="A5" s="45" t="s">
        <v>266</v>
      </c>
      <c r="B5" s="46"/>
      <c r="C5" s="47">
        <f>C6+C10+C13</f>
        <v>15921</v>
      </c>
    </row>
    <row r="6" spans="1:3" s="35" customFormat="1" ht="30" customHeight="1">
      <c r="A6" s="48" t="s">
        <v>289</v>
      </c>
      <c r="B6" s="49" t="s">
        <v>290</v>
      </c>
      <c r="C6" s="50">
        <f>C7+C8+C9</f>
        <v>13872</v>
      </c>
    </row>
    <row r="7" spans="1:3" s="35" customFormat="1" ht="30" customHeight="1">
      <c r="A7" s="51" t="s">
        <v>291</v>
      </c>
      <c r="B7" s="52" t="s">
        <v>292</v>
      </c>
      <c r="C7" s="53">
        <v>1976</v>
      </c>
    </row>
    <row r="8" spans="1:3" s="35" customFormat="1" ht="30" customHeight="1">
      <c r="A8" s="51">
        <v>50305</v>
      </c>
      <c r="B8" s="52" t="s">
        <v>294</v>
      </c>
      <c r="C8" s="53">
        <v>11896</v>
      </c>
    </row>
    <row r="9" spans="1:3" s="35" customFormat="1" ht="30" customHeight="1">
      <c r="A9" s="51" t="s">
        <v>297</v>
      </c>
      <c r="B9" s="52" t="s">
        <v>298</v>
      </c>
      <c r="C9" s="53"/>
    </row>
    <row r="10" spans="1:3" s="35" customFormat="1" ht="30" customHeight="1">
      <c r="A10" s="48" t="s">
        <v>311</v>
      </c>
      <c r="B10" s="49" t="s">
        <v>312</v>
      </c>
      <c r="C10" s="50">
        <f>C11+C12</f>
        <v>1418</v>
      </c>
    </row>
    <row r="11" spans="1:3" s="35" customFormat="1" ht="30" customHeight="1">
      <c r="A11" s="51" t="s">
        <v>313</v>
      </c>
      <c r="B11" s="52" t="s">
        <v>314</v>
      </c>
      <c r="C11" s="53">
        <v>1418</v>
      </c>
    </row>
    <row r="12" spans="1:3" s="35" customFormat="1" ht="30" customHeight="1">
      <c r="A12" s="51" t="s">
        <v>315</v>
      </c>
      <c r="B12" s="52" t="s">
        <v>316</v>
      </c>
      <c r="C12" s="53"/>
    </row>
    <row r="13" spans="1:3" s="35" customFormat="1" ht="30" customHeight="1">
      <c r="A13" s="48" t="s">
        <v>317</v>
      </c>
      <c r="B13" s="49" t="s">
        <v>259</v>
      </c>
      <c r="C13" s="50">
        <f>C14</f>
        <v>631</v>
      </c>
    </row>
    <row r="14" spans="1:3" s="35" customFormat="1" ht="30" customHeight="1">
      <c r="A14" s="51" t="s">
        <v>318</v>
      </c>
      <c r="B14" s="52" t="s">
        <v>259</v>
      </c>
      <c r="C14" s="53">
        <v>631</v>
      </c>
    </row>
    <row r="15" spans="1:3" s="35" customFormat="1" ht="18" customHeight="1">
      <c r="A15" s="36"/>
      <c r="B15" s="36"/>
      <c r="C15" s="36"/>
    </row>
    <row r="16" spans="1:3" s="35" customFormat="1" ht="18" customHeight="1">
      <c r="A16" s="36"/>
      <c r="B16" s="36"/>
      <c r="C16" s="36"/>
    </row>
    <row r="17" spans="1:3" s="35" customFormat="1" ht="18" customHeight="1">
      <c r="A17" s="36"/>
      <c r="B17" s="36"/>
      <c r="C17" s="36"/>
    </row>
    <row r="18" spans="1:3" s="35" customFormat="1" ht="18" customHeight="1">
      <c r="A18" s="36"/>
      <c r="B18" s="36"/>
      <c r="C18" s="36"/>
    </row>
    <row r="19" spans="1:3" s="35" customFormat="1" ht="18" customHeight="1">
      <c r="A19" s="36"/>
      <c r="B19" s="36"/>
      <c r="C19" s="36"/>
    </row>
  </sheetData>
  <sheetProtection/>
  <mergeCells count="1">
    <mergeCell ref="A1:C1"/>
  </mergeCells>
  <printOptions/>
  <pageMargins left="0.75" right="0.75" top="1" bottom="1" header="0.51" footer="0.51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26"/>
  <sheetViews>
    <sheetView zoomScaleSheetLayoutView="100" workbookViewId="0" topLeftCell="A1">
      <selection activeCell="H13" sqref="H13"/>
    </sheetView>
  </sheetViews>
  <sheetFormatPr defaultColWidth="8.00390625" defaultRowHeight="14.25"/>
  <cols>
    <col min="1" max="1" width="13.25390625" style="16" customWidth="1"/>
    <col min="2" max="2" width="31.875" style="16" customWidth="1"/>
    <col min="3" max="6" width="16.625" style="16" customWidth="1"/>
    <col min="7" max="7" width="19.625" style="16" customWidth="1"/>
    <col min="8" max="253" width="8.00390625" style="16" customWidth="1"/>
  </cols>
  <sheetData>
    <row r="1" spans="1:7" s="16" customFormat="1" ht="54" customHeight="1">
      <c r="A1" s="17" t="s">
        <v>375</v>
      </c>
      <c r="B1" s="17"/>
      <c r="C1" s="17"/>
      <c r="D1" s="17"/>
      <c r="E1" s="17"/>
      <c r="F1" s="17"/>
      <c r="G1" s="17"/>
    </row>
    <row r="2" spans="1:7" s="16" customFormat="1" ht="24.75" customHeight="1">
      <c r="A2" s="18"/>
      <c r="B2" s="18"/>
      <c r="C2" s="19"/>
      <c r="D2" s="19"/>
      <c r="E2" s="19"/>
      <c r="G2" s="20" t="s">
        <v>376</v>
      </c>
    </row>
    <row r="3" spans="1:7" s="16" customFormat="1" ht="24.75" customHeight="1">
      <c r="A3" s="21"/>
      <c r="B3" s="21"/>
      <c r="C3" s="22"/>
      <c r="D3" s="22"/>
      <c r="G3" s="23" t="s">
        <v>112</v>
      </c>
    </row>
    <row r="4" spans="1:7" s="16" customFormat="1" ht="19.5" customHeight="1">
      <c r="A4" s="24" t="s">
        <v>377</v>
      </c>
      <c r="B4" s="24" t="s">
        <v>378</v>
      </c>
      <c r="C4" s="25" t="s">
        <v>379</v>
      </c>
      <c r="D4" s="26" t="s">
        <v>380</v>
      </c>
      <c r="E4" s="26"/>
      <c r="F4" s="26"/>
      <c r="G4" s="25" t="s">
        <v>381</v>
      </c>
    </row>
    <row r="5" spans="1:7" s="16" customFormat="1" ht="19.5" customHeight="1">
      <c r="A5" s="24"/>
      <c r="B5" s="24"/>
      <c r="C5" s="24"/>
      <c r="D5" s="24" t="s">
        <v>382</v>
      </c>
      <c r="E5" s="24" t="s">
        <v>383</v>
      </c>
      <c r="F5" s="24" t="s">
        <v>266</v>
      </c>
      <c r="G5" s="24"/>
    </row>
    <row r="6" spans="1:7" s="16" customFormat="1" ht="51" customHeight="1">
      <c r="A6" s="27" t="s">
        <v>384</v>
      </c>
      <c r="B6" s="28" t="s">
        <v>385</v>
      </c>
      <c r="C6" s="29">
        <v>170000000</v>
      </c>
      <c r="D6" s="29">
        <v>16250000</v>
      </c>
      <c r="E6" s="29">
        <v>9760000</v>
      </c>
      <c r="F6" s="29">
        <f aca="true" t="shared" si="0" ref="F6:F11">D6+E6</f>
        <v>26010000</v>
      </c>
      <c r="G6" s="30" t="s">
        <v>386</v>
      </c>
    </row>
    <row r="7" spans="1:7" s="16" customFormat="1" ht="30" customHeight="1">
      <c r="A7" s="27" t="s">
        <v>384</v>
      </c>
      <c r="B7" s="28" t="s">
        <v>387</v>
      </c>
      <c r="C7" s="29">
        <v>94000000</v>
      </c>
      <c r="D7" s="29"/>
      <c r="E7" s="29">
        <v>2871200</v>
      </c>
      <c r="F7" s="29">
        <f t="shared" si="0"/>
        <v>2871200</v>
      </c>
      <c r="G7" s="31" t="s">
        <v>388</v>
      </c>
    </row>
    <row r="8" spans="1:7" s="16" customFormat="1" ht="30" customHeight="1">
      <c r="A8" s="27" t="s">
        <v>389</v>
      </c>
      <c r="B8" s="28" t="s">
        <v>387</v>
      </c>
      <c r="C8" s="29">
        <v>6000000</v>
      </c>
      <c r="D8" s="29"/>
      <c r="E8" s="29">
        <v>220800</v>
      </c>
      <c r="F8" s="29">
        <f t="shared" si="0"/>
        <v>220800</v>
      </c>
      <c r="G8" s="31" t="s">
        <v>388</v>
      </c>
    </row>
    <row r="9" spans="1:7" s="16" customFormat="1" ht="30" customHeight="1">
      <c r="A9" s="27" t="s">
        <v>390</v>
      </c>
      <c r="B9" s="28" t="s">
        <v>387</v>
      </c>
      <c r="C9" s="29">
        <v>40000000</v>
      </c>
      <c r="D9" s="29"/>
      <c r="E9" s="29">
        <v>1526700</v>
      </c>
      <c r="F9" s="29">
        <f t="shared" si="0"/>
        <v>1526700</v>
      </c>
      <c r="G9" s="31" t="s">
        <v>388</v>
      </c>
    </row>
    <row r="10" spans="1:7" s="16" customFormat="1" ht="30" customHeight="1">
      <c r="A10" s="27" t="s">
        <v>391</v>
      </c>
      <c r="B10" s="28" t="s">
        <v>392</v>
      </c>
      <c r="C10" s="29">
        <v>100000000</v>
      </c>
      <c r="D10" s="29"/>
      <c r="E10" s="29">
        <v>3500000</v>
      </c>
      <c r="F10" s="29">
        <f t="shared" si="0"/>
        <v>3500000</v>
      </c>
      <c r="G10" s="31" t="s">
        <v>393</v>
      </c>
    </row>
    <row r="11" spans="1:7" s="16" customFormat="1" ht="30" customHeight="1">
      <c r="A11" s="27" t="s">
        <v>394</v>
      </c>
      <c r="B11" s="28" t="s">
        <v>395</v>
      </c>
      <c r="C11" s="29">
        <v>335437900</v>
      </c>
      <c r="D11" s="29"/>
      <c r="E11" s="29">
        <v>10680000</v>
      </c>
      <c r="F11" s="29">
        <f t="shared" si="0"/>
        <v>10680000</v>
      </c>
      <c r="G11" s="31" t="s">
        <v>393</v>
      </c>
    </row>
    <row r="12" spans="1:7" s="16" customFormat="1" ht="30" customHeight="1">
      <c r="A12" s="28"/>
      <c r="B12" s="28"/>
      <c r="C12" s="29"/>
      <c r="D12" s="29"/>
      <c r="E12" s="29"/>
      <c r="F12" s="29"/>
      <c r="G12" s="32"/>
    </row>
    <row r="13" spans="1:7" s="16" customFormat="1" ht="30" customHeight="1">
      <c r="A13" s="24" t="s">
        <v>266</v>
      </c>
      <c r="B13" s="33"/>
      <c r="C13" s="29">
        <f aca="true" t="shared" si="1" ref="C13:F13">SUM(C6:C11)</f>
        <v>745437900</v>
      </c>
      <c r="D13" s="29">
        <f t="shared" si="1"/>
        <v>16250000</v>
      </c>
      <c r="E13" s="29">
        <f t="shared" si="1"/>
        <v>28558700</v>
      </c>
      <c r="F13" s="29">
        <f t="shared" si="1"/>
        <v>44808700</v>
      </c>
      <c r="G13" s="32"/>
    </row>
    <row r="14" spans="3:7" s="16" customFormat="1" ht="18.75">
      <c r="C14" s="21"/>
      <c r="D14" s="21"/>
      <c r="E14" s="21"/>
      <c r="F14" s="21"/>
      <c r="G14" s="21"/>
    </row>
    <row r="15" spans="3:7" s="16" customFormat="1" ht="18.75">
      <c r="C15" s="21"/>
      <c r="D15" s="21"/>
      <c r="E15" s="21"/>
      <c r="F15" s="21"/>
      <c r="G15" s="21"/>
    </row>
    <row r="16" spans="3:7" s="16" customFormat="1" ht="18">
      <c r="C16" s="34"/>
      <c r="D16" s="34"/>
      <c r="E16" s="34"/>
      <c r="F16" s="34"/>
      <c r="G16" s="34"/>
    </row>
    <row r="17" spans="3:7" s="16" customFormat="1" ht="18">
      <c r="C17" s="34"/>
      <c r="D17" s="34"/>
      <c r="E17" s="34"/>
      <c r="F17" s="34"/>
      <c r="G17" s="34"/>
    </row>
    <row r="18" spans="3:7" s="16" customFormat="1" ht="18">
      <c r="C18" s="34"/>
      <c r="D18" s="34"/>
      <c r="E18" s="34"/>
      <c r="F18" s="34"/>
      <c r="G18" s="34"/>
    </row>
    <row r="19" spans="3:7" s="16" customFormat="1" ht="18">
      <c r="C19" s="34"/>
      <c r="D19" s="34"/>
      <c r="E19" s="34"/>
      <c r="F19" s="34"/>
      <c r="G19" s="34"/>
    </row>
    <row r="20" spans="3:7" s="16" customFormat="1" ht="18">
      <c r="C20" s="34"/>
      <c r="D20" s="34"/>
      <c r="E20" s="34"/>
      <c r="F20" s="34"/>
      <c r="G20" s="34"/>
    </row>
    <row r="21" spans="3:7" s="16" customFormat="1" ht="18">
      <c r="C21" s="34"/>
      <c r="D21" s="34"/>
      <c r="E21" s="34"/>
      <c r="F21" s="34"/>
      <c r="G21" s="34"/>
    </row>
    <row r="22" spans="3:7" s="16" customFormat="1" ht="18">
      <c r="C22" s="34"/>
      <c r="D22" s="34"/>
      <c r="E22" s="34"/>
      <c r="F22" s="34"/>
      <c r="G22" s="34"/>
    </row>
    <row r="23" spans="3:7" s="16" customFormat="1" ht="18">
      <c r="C23" s="34"/>
      <c r="D23" s="34"/>
      <c r="E23" s="34"/>
      <c r="F23" s="34"/>
      <c r="G23" s="34"/>
    </row>
    <row r="24" spans="3:7" s="16" customFormat="1" ht="18">
      <c r="C24" s="34"/>
      <c r="D24" s="34"/>
      <c r="E24" s="34"/>
      <c r="F24" s="34"/>
      <c r="G24" s="34"/>
    </row>
    <row r="25" spans="3:7" s="16" customFormat="1" ht="18">
      <c r="C25" s="34"/>
      <c r="D25" s="34"/>
      <c r="E25" s="34"/>
      <c r="F25" s="34"/>
      <c r="G25" s="34"/>
    </row>
    <row r="26" spans="3:7" s="16" customFormat="1" ht="18">
      <c r="C26" s="34"/>
      <c r="D26" s="34"/>
      <c r="E26" s="34"/>
      <c r="F26" s="34"/>
      <c r="G26" s="34"/>
    </row>
  </sheetData>
  <sheetProtection/>
  <mergeCells count="6">
    <mergeCell ref="A1:G1"/>
    <mergeCell ref="D4:F4"/>
    <mergeCell ref="A4:A5"/>
    <mergeCell ref="B4:B5"/>
    <mergeCell ref="C4:C5"/>
    <mergeCell ref="G4:G5"/>
  </mergeCells>
  <printOptions/>
  <pageMargins left="0.75" right="0.75" top="1" bottom="1" header="0.51" footer="0.51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20"/>
  <sheetViews>
    <sheetView tabSelected="1" zoomScaleSheetLayoutView="100" workbookViewId="0" topLeftCell="A1">
      <selection activeCell="H4" sqref="H4"/>
    </sheetView>
  </sheetViews>
  <sheetFormatPr defaultColWidth="9.00390625" defaultRowHeight="14.25"/>
  <cols>
    <col min="1" max="1" width="24.75390625" style="2" customWidth="1"/>
    <col min="2" max="5" width="20.625" style="1" customWidth="1"/>
    <col min="6" max="16384" width="9.00390625" style="1" customWidth="1"/>
  </cols>
  <sheetData>
    <row r="1" spans="1:5" s="1" customFormat="1" ht="59.25" customHeight="1">
      <c r="A1" s="4" t="s">
        <v>396</v>
      </c>
      <c r="B1" s="4"/>
      <c r="C1" s="4"/>
      <c r="D1" s="4"/>
      <c r="E1" s="4"/>
    </row>
    <row r="2" spans="1:5" s="1" customFormat="1" ht="19.5" customHeight="1">
      <c r="A2" s="5"/>
      <c r="B2" s="5"/>
      <c r="C2" s="5"/>
      <c r="E2" s="6" t="s">
        <v>397</v>
      </c>
    </row>
    <row r="3" spans="1:5" s="1" customFormat="1" ht="19.5" customHeight="1">
      <c r="A3" s="7"/>
      <c r="B3" s="8"/>
      <c r="C3" s="8"/>
      <c r="E3" s="9" t="s">
        <v>398</v>
      </c>
    </row>
    <row r="4" spans="1:5" s="2" customFormat="1" ht="38.25" customHeight="1">
      <c r="A4" s="10" t="s">
        <v>378</v>
      </c>
      <c r="B4" s="10" t="s">
        <v>399</v>
      </c>
      <c r="C4" s="10" t="s">
        <v>400</v>
      </c>
      <c r="D4" s="10" t="s">
        <v>401</v>
      </c>
      <c r="E4" s="10" t="s">
        <v>402</v>
      </c>
    </row>
    <row r="5" spans="1:5" s="3" customFormat="1" ht="24.75" customHeight="1">
      <c r="A5" s="10" t="s">
        <v>266</v>
      </c>
      <c r="B5" s="11">
        <f aca="true" t="shared" si="0" ref="B5:B10">C5+D5+E5</f>
        <v>960000</v>
      </c>
      <c r="C5" s="11">
        <f>C6+C7+C8</f>
        <v>620000</v>
      </c>
      <c r="D5" s="11">
        <f>D6+D7+D8</f>
        <v>120000</v>
      </c>
      <c r="E5" s="11">
        <f>E6+E7+E8</f>
        <v>220000</v>
      </c>
    </row>
    <row r="6" spans="1:5" s="3" customFormat="1" ht="24.75" customHeight="1">
      <c r="A6" s="12" t="s">
        <v>403</v>
      </c>
      <c r="B6" s="11">
        <f t="shared" si="0"/>
        <v>100000</v>
      </c>
      <c r="C6" s="11">
        <v>100000</v>
      </c>
      <c r="D6" s="11">
        <v>0</v>
      </c>
      <c r="E6" s="11">
        <v>0</v>
      </c>
    </row>
    <row r="7" spans="1:5" s="3" customFormat="1" ht="24.75" customHeight="1">
      <c r="A7" s="12" t="s">
        <v>404</v>
      </c>
      <c r="B7" s="11">
        <f t="shared" si="0"/>
        <v>420000</v>
      </c>
      <c r="C7" s="11">
        <v>300000</v>
      </c>
      <c r="D7" s="11">
        <v>100000</v>
      </c>
      <c r="E7" s="11">
        <v>20000</v>
      </c>
    </row>
    <row r="8" spans="1:5" s="3" customFormat="1" ht="24.75" customHeight="1">
      <c r="A8" s="12" t="s">
        <v>405</v>
      </c>
      <c r="B8" s="11">
        <f t="shared" si="0"/>
        <v>440000</v>
      </c>
      <c r="C8" s="11">
        <f>C9+C10</f>
        <v>220000</v>
      </c>
      <c r="D8" s="11">
        <f>D9+D10</f>
        <v>20000</v>
      </c>
      <c r="E8" s="11">
        <f>E9+E10</f>
        <v>200000</v>
      </c>
    </row>
    <row r="9" spans="1:5" s="3" customFormat="1" ht="36" customHeight="1">
      <c r="A9" s="10" t="s">
        <v>406</v>
      </c>
      <c r="B9" s="11">
        <f t="shared" si="0"/>
        <v>80000</v>
      </c>
      <c r="C9" s="11">
        <v>40000</v>
      </c>
      <c r="D9" s="11">
        <v>20000</v>
      </c>
      <c r="E9" s="11">
        <v>20000</v>
      </c>
    </row>
    <row r="10" spans="1:5" s="3" customFormat="1" ht="24.75" customHeight="1">
      <c r="A10" s="10" t="s">
        <v>407</v>
      </c>
      <c r="B10" s="11">
        <f t="shared" si="0"/>
        <v>360000</v>
      </c>
      <c r="C10" s="11">
        <v>180000</v>
      </c>
      <c r="D10" s="11">
        <v>0</v>
      </c>
      <c r="E10" s="11">
        <v>180000</v>
      </c>
    </row>
    <row r="11" spans="1:4" s="1" customFormat="1" ht="14.25">
      <c r="A11" s="13"/>
      <c r="B11" s="14"/>
      <c r="C11" s="14"/>
      <c r="D11" s="14"/>
    </row>
    <row r="12" s="1" customFormat="1" ht="14.25">
      <c r="A12" s="2"/>
    </row>
    <row r="13" s="1" customFormat="1" ht="14.25">
      <c r="A13" s="2"/>
    </row>
    <row r="14" s="1" customFormat="1" ht="14.25">
      <c r="A14" s="2"/>
    </row>
    <row r="15" s="1" customFormat="1" ht="14.25">
      <c r="A15" s="2"/>
    </row>
    <row r="16" s="1" customFormat="1" ht="14.25">
      <c r="A16" s="2"/>
    </row>
    <row r="17" s="1" customFormat="1" ht="14.25">
      <c r="A17" s="2"/>
    </row>
    <row r="18" s="1" customFormat="1" ht="14.25">
      <c r="A18" s="2"/>
    </row>
    <row r="19" s="1" customFormat="1" ht="14.25">
      <c r="A19" s="2"/>
    </row>
    <row r="20" s="1" customFormat="1" ht="14.25">
      <c r="A20" s="15"/>
    </row>
  </sheetData>
  <sheetProtection/>
  <mergeCells count="1">
    <mergeCell ref="A1:E1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4"/>
  <sheetViews>
    <sheetView zoomScaleSheetLayoutView="100" workbookViewId="0" topLeftCell="A1">
      <selection activeCell="K12" sqref="K12"/>
    </sheetView>
  </sheetViews>
  <sheetFormatPr defaultColWidth="9.00390625" defaultRowHeight="14.25"/>
  <cols>
    <col min="1" max="1" width="29.75390625" style="157" customWidth="1"/>
    <col min="2" max="2" width="12.875" style="157" customWidth="1"/>
    <col min="3" max="3" width="15.75390625" style="157" customWidth="1"/>
    <col min="4" max="4" width="13.125" style="157" customWidth="1"/>
    <col min="5" max="5" width="31.75390625" style="157" customWidth="1"/>
    <col min="6" max="6" width="12.00390625" style="157" customWidth="1"/>
    <col min="7" max="7" width="15.25390625" style="157" customWidth="1"/>
    <col min="8" max="8" width="16.50390625" style="157" customWidth="1"/>
    <col min="9" max="16384" width="9.00390625" style="157" customWidth="1"/>
  </cols>
  <sheetData>
    <row r="1" spans="1:8" s="157" customFormat="1" ht="36.75" customHeight="1">
      <c r="A1" s="158" t="s">
        <v>67</v>
      </c>
      <c r="B1" s="158"/>
      <c r="C1" s="158"/>
      <c r="D1" s="158"/>
      <c r="E1" s="158"/>
      <c r="F1" s="158"/>
      <c r="G1" s="158"/>
      <c r="H1" s="158"/>
    </row>
    <row r="2" spans="1:8" s="157" customFormat="1" ht="19.5" customHeight="1">
      <c r="A2" s="158"/>
      <c r="B2" s="158"/>
      <c r="C2" s="158"/>
      <c r="D2" s="158"/>
      <c r="E2" s="158"/>
      <c r="F2" s="158"/>
      <c r="G2" s="158"/>
      <c r="H2" s="58" t="s">
        <v>68</v>
      </c>
    </row>
    <row r="3" spans="1:8" s="157" customFormat="1" ht="19.5" customHeight="1">
      <c r="A3" s="159"/>
      <c r="B3" s="160"/>
      <c r="C3" s="160"/>
      <c r="D3" s="160"/>
      <c r="E3" s="159"/>
      <c r="F3" s="160"/>
      <c r="G3" s="161" t="s">
        <v>2</v>
      </c>
      <c r="H3" s="162"/>
    </row>
    <row r="4" spans="1:8" s="157" customFormat="1" ht="24">
      <c r="A4" s="163" t="s">
        <v>69</v>
      </c>
      <c r="B4" s="164" t="s">
        <v>70</v>
      </c>
      <c r="C4" s="164" t="s">
        <v>71</v>
      </c>
      <c r="D4" s="164" t="s">
        <v>72</v>
      </c>
      <c r="E4" s="163" t="s">
        <v>73</v>
      </c>
      <c r="F4" s="164" t="s">
        <v>70</v>
      </c>
      <c r="G4" s="164" t="s">
        <v>71</v>
      </c>
      <c r="H4" s="164" t="s">
        <v>72</v>
      </c>
    </row>
    <row r="5" spans="1:8" s="157" customFormat="1" ht="14.25">
      <c r="A5" s="165" t="s">
        <v>74</v>
      </c>
      <c r="B5" s="166"/>
      <c r="C5" s="167"/>
      <c r="D5" s="168"/>
      <c r="E5" s="165" t="s">
        <v>75</v>
      </c>
      <c r="F5" s="166"/>
      <c r="G5" s="167"/>
      <c r="H5" s="169"/>
    </row>
    <row r="6" spans="1:8" s="157" customFormat="1" ht="14.25">
      <c r="A6" s="170" t="s">
        <v>76</v>
      </c>
      <c r="B6" s="166"/>
      <c r="C6" s="167"/>
      <c r="D6" s="168"/>
      <c r="E6" s="165" t="s">
        <v>77</v>
      </c>
      <c r="F6" s="166"/>
      <c r="G6" s="167"/>
      <c r="H6" s="169"/>
    </row>
    <row r="7" spans="1:8" s="157" customFormat="1" ht="14.25">
      <c r="A7" s="165" t="s">
        <v>78</v>
      </c>
      <c r="B7" s="166">
        <v>9590</v>
      </c>
      <c r="C7" s="167">
        <f>44909-11048+887</f>
        <v>34748</v>
      </c>
      <c r="D7" s="168">
        <f aca="true" t="shared" si="0" ref="D7:D9">C7/B7</f>
        <v>3.6233576642335765</v>
      </c>
      <c r="E7" s="165" t="s">
        <v>79</v>
      </c>
      <c r="F7" s="166">
        <f>B7</f>
        <v>9590</v>
      </c>
      <c r="G7" s="167">
        <f>51309-5107</f>
        <v>46202</v>
      </c>
      <c r="H7" s="169">
        <f>G7/F7</f>
        <v>4.817726798748697</v>
      </c>
    </row>
    <row r="8" spans="1:8" s="157" customFormat="1" ht="14.25">
      <c r="A8" s="165" t="s">
        <v>80</v>
      </c>
      <c r="B8" s="166">
        <v>470.7</v>
      </c>
      <c r="C8" s="167">
        <f>2216-784</f>
        <v>1432</v>
      </c>
      <c r="D8" s="168">
        <f t="shared" si="0"/>
        <v>3.042277459103463</v>
      </c>
      <c r="E8" s="165" t="s">
        <v>81</v>
      </c>
      <c r="F8" s="166"/>
      <c r="G8" s="167"/>
      <c r="H8" s="169"/>
    </row>
    <row r="9" spans="1:8" s="157" customFormat="1" ht="14.25">
      <c r="A9" s="165" t="s">
        <v>82</v>
      </c>
      <c r="B9" s="166">
        <v>600</v>
      </c>
      <c r="C9" s="167">
        <f>1875-198</f>
        <v>1677</v>
      </c>
      <c r="D9" s="168">
        <f t="shared" si="0"/>
        <v>2.795</v>
      </c>
      <c r="E9" s="165" t="s">
        <v>83</v>
      </c>
      <c r="F9" s="166">
        <f>B9</f>
        <v>600</v>
      </c>
      <c r="G9" s="167">
        <v>0</v>
      </c>
      <c r="H9" s="169">
        <f>G9/F9</f>
        <v>0</v>
      </c>
    </row>
    <row r="10" spans="1:8" s="157" customFormat="1" ht="14.25">
      <c r="A10" s="165" t="s">
        <v>84</v>
      </c>
      <c r="B10" s="166"/>
      <c r="C10" s="167"/>
      <c r="D10" s="168"/>
      <c r="E10" s="165" t="s">
        <v>85</v>
      </c>
      <c r="F10" s="166"/>
      <c r="G10" s="167"/>
      <c r="H10" s="169"/>
    </row>
    <row r="11" spans="1:8" s="157" customFormat="1" ht="14.25">
      <c r="A11" s="165" t="s">
        <v>86</v>
      </c>
      <c r="B11" s="166"/>
      <c r="C11" s="167"/>
      <c r="D11" s="168"/>
      <c r="E11" s="170" t="s">
        <v>87</v>
      </c>
      <c r="F11" s="166"/>
      <c r="G11" s="167"/>
      <c r="H11" s="169"/>
    </row>
    <row r="12" spans="1:8" s="157" customFormat="1" ht="14.25">
      <c r="A12" s="165" t="s">
        <v>88</v>
      </c>
      <c r="B12" s="166"/>
      <c r="C12" s="167"/>
      <c r="D12" s="168"/>
      <c r="E12" s="170" t="s">
        <v>89</v>
      </c>
      <c r="F12" s="166"/>
      <c r="G12" s="167"/>
      <c r="H12" s="169"/>
    </row>
    <row r="13" spans="1:8" s="157" customFormat="1" ht="36" customHeight="1">
      <c r="A13" s="171" t="s">
        <v>90</v>
      </c>
      <c r="B13" s="166"/>
      <c r="C13" s="167"/>
      <c r="D13" s="168"/>
      <c r="E13" s="165" t="s">
        <v>91</v>
      </c>
      <c r="F13" s="166"/>
      <c r="G13" s="167"/>
      <c r="H13" s="169"/>
    </row>
    <row r="14" spans="1:8" s="157" customFormat="1" ht="14.25">
      <c r="A14" s="165" t="s">
        <v>92</v>
      </c>
      <c r="B14" s="166"/>
      <c r="C14" s="167"/>
      <c r="D14" s="168"/>
      <c r="E14" s="165" t="s">
        <v>92</v>
      </c>
      <c r="F14" s="166"/>
      <c r="G14" s="167"/>
      <c r="H14" s="169"/>
    </row>
    <row r="15" spans="1:8" s="157" customFormat="1" ht="14.25">
      <c r="A15" s="165"/>
      <c r="B15" s="166"/>
      <c r="C15" s="167"/>
      <c r="D15" s="168"/>
      <c r="E15" s="172" t="s">
        <v>93</v>
      </c>
      <c r="F15" s="166">
        <v>0</v>
      </c>
      <c r="G15" s="167">
        <v>11</v>
      </c>
      <c r="H15" s="169"/>
    </row>
    <row r="16" spans="1:8" s="157" customFormat="1" ht="14.25">
      <c r="A16" s="173" t="s">
        <v>94</v>
      </c>
      <c r="B16" s="174">
        <f>SUM(B5:B14)</f>
        <v>10660.7</v>
      </c>
      <c r="C16" s="174">
        <f>SUM(C5:C14)</f>
        <v>37857</v>
      </c>
      <c r="D16" s="175">
        <f>C16/B16</f>
        <v>3.5510801354507677</v>
      </c>
      <c r="E16" s="176" t="s">
        <v>95</v>
      </c>
      <c r="F16" s="174">
        <f>SUM(F5:F10)</f>
        <v>10190</v>
      </c>
      <c r="G16" s="177">
        <f>G7+G15</f>
        <v>46213</v>
      </c>
      <c r="H16" s="178">
        <f aca="true" t="shared" si="1" ref="H16:H18">G16/F16</f>
        <v>4.535132482826301</v>
      </c>
    </row>
    <row r="17" spans="1:8" s="157" customFormat="1" ht="14.25">
      <c r="A17" s="179" t="s">
        <v>96</v>
      </c>
      <c r="B17" s="174">
        <v>0</v>
      </c>
      <c r="C17" s="174">
        <f>C21</f>
        <v>10000</v>
      </c>
      <c r="D17" s="180" t="s">
        <v>21</v>
      </c>
      <c r="E17" s="179" t="s">
        <v>97</v>
      </c>
      <c r="F17" s="174">
        <f>F18+F23</f>
        <v>470.7</v>
      </c>
      <c r="G17" s="181">
        <f>G18+G21+G22+G23</f>
        <v>1644</v>
      </c>
      <c r="H17" s="169">
        <f t="shared" si="1"/>
        <v>3.492670490758445</v>
      </c>
    </row>
    <row r="18" spans="1:8" s="157" customFormat="1" ht="14.25">
      <c r="A18" s="182" t="s">
        <v>98</v>
      </c>
      <c r="B18" s="166"/>
      <c r="C18" s="177"/>
      <c r="D18" s="180"/>
      <c r="E18" s="183" t="s">
        <v>99</v>
      </c>
      <c r="F18" s="166">
        <f>F20</f>
        <v>470.7</v>
      </c>
      <c r="G18" s="167">
        <f>G20</f>
        <v>1616</v>
      </c>
      <c r="H18" s="169">
        <f t="shared" si="1"/>
        <v>3.43318461865307</v>
      </c>
    </row>
    <row r="19" spans="1:8" s="157" customFormat="1" ht="14.25">
      <c r="A19" s="182" t="s">
        <v>100</v>
      </c>
      <c r="B19" s="166"/>
      <c r="C19" s="184"/>
      <c r="D19" s="180"/>
      <c r="E19" s="183" t="s">
        <v>101</v>
      </c>
      <c r="F19" s="166"/>
      <c r="G19" s="185"/>
      <c r="H19" s="169"/>
    </row>
    <row r="20" spans="1:8" s="157" customFormat="1" ht="14.25">
      <c r="A20" s="182" t="s">
        <v>102</v>
      </c>
      <c r="B20" s="166"/>
      <c r="C20" s="185"/>
      <c r="D20" s="180"/>
      <c r="E20" s="183" t="s">
        <v>103</v>
      </c>
      <c r="F20" s="166">
        <f>B8</f>
        <v>470.7</v>
      </c>
      <c r="G20" s="185">
        <f>3812-2066-130</f>
        <v>1616</v>
      </c>
      <c r="H20" s="169">
        <f>G20/F20</f>
        <v>3.43318461865307</v>
      </c>
    </row>
    <row r="21" spans="1:8" s="157" customFormat="1" ht="14.25">
      <c r="A21" s="182" t="s">
        <v>104</v>
      </c>
      <c r="B21" s="166">
        <v>0</v>
      </c>
      <c r="C21" s="185">
        <v>10000</v>
      </c>
      <c r="D21" s="180" t="s">
        <v>21</v>
      </c>
      <c r="E21" s="183" t="s">
        <v>105</v>
      </c>
      <c r="F21" s="166"/>
      <c r="G21" s="185"/>
      <c r="H21" s="169"/>
    </row>
    <row r="22" spans="1:8" s="157" customFormat="1" ht="14.25">
      <c r="A22" s="182" t="s">
        <v>106</v>
      </c>
      <c r="B22" s="166"/>
      <c r="C22" s="185"/>
      <c r="D22" s="168"/>
      <c r="E22" s="183" t="s">
        <v>107</v>
      </c>
      <c r="F22" s="166"/>
      <c r="G22" s="185">
        <v>0</v>
      </c>
      <c r="H22" s="169"/>
    </row>
    <row r="23" spans="1:8" s="157" customFormat="1" ht="14.25">
      <c r="A23" s="182" t="s">
        <v>108</v>
      </c>
      <c r="B23" s="166"/>
      <c r="C23" s="185"/>
      <c r="D23" s="168"/>
      <c r="E23" s="183" t="s">
        <v>109</v>
      </c>
      <c r="F23" s="166">
        <v>0</v>
      </c>
      <c r="G23" s="185">
        <v>28</v>
      </c>
      <c r="H23" s="186" t="s">
        <v>21</v>
      </c>
    </row>
    <row r="24" spans="1:8" s="157" customFormat="1" ht="14.25">
      <c r="A24" s="187" t="s">
        <v>65</v>
      </c>
      <c r="B24" s="188">
        <f aca="true" t="shared" si="2" ref="B24:G24">B16+B17</f>
        <v>10660.7</v>
      </c>
      <c r="C24" s="184">
        <f t="shared" si="2"/>
        <v>47857</v>
      </c>
      <c r="D24" s="168">
        <f>C24/B24</f>
        <v>4.489104843021565</v>
      </c>
      <c r="E24" s="187" t="s">
        <v>66</v>
      </c>
      <c r="F24" s="188">
        <f t="shared" si="2"/>
        <v>10660.7</v>
      </c>
      <c r="G24" s="184">
        <f t="shared" si="2"/>
        <v>47857</v>
      </c>
      <c r="H24" s="169">
        <f>G24/F24</f>
        <v>4.489104843021565</v>
      </c>
    </row>
  </sheetData>
  <sheetProtection/>
  <mergeCells count="2">
    <mergeCell ref="A1:H1"/>
    <mergeCell ref="G3:H3"/>
  </mergeCells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7"/>
  <sheetViews>
    <sheetView zoomScaleSheetLayoutView="100" workbookViewId="0" topLeftCell="A1">
      <selection activeCell="G19" sqref="G19"/>
    </sheetView>
  </sheetViews>
  <sheetFormatPr defaultColWidth="8.00390625" defaultRowHeight="14.25" customHeight="1"/>
  <cols>
    <col min="1" max="1" width="26.625" style="148" customWidth="1"/>
    <col min="2" max="2" width="18.625" style="148" customWidth="1"/>
    <col min="3" max="3" width="26.625" style="148" customWidth="1"/>
    <col min="4" max="4" width="18.625" style="148" customWidth="1"/>
    <col min="5" max="8" width="8.00390625" style="148" customWidth="1"/>
    <col min="9" max="9" width="14.625" style="148" customWidth="1"/>
    <col min="10" max="16384" width="8.00390625" style="148" customWidth="1"/>
  </cols>
  <sheetData>
    <row r="1" spans="1:4" s="148" customFormat="1" ht="27" customHeight="1">
      <c r="A1" s="149" t="s">
        <v>110</v>
      </c>
      <c r="B1" s="150"/>
      <c r="C1" s="150"/>
      <c r="D1" s="150"/>
    </row>
    <row r="2" spans="1:4" s="148" customFormat="1" ht="15" customHeight="1">
      <c r="A2" s="151"/>
      <c r="B2" s="152"/>
      <c r="C2" s="151"/>
      <c r="D2" s="153" t="s">
        <v>111</v>
      </c>
    </row>
    <row r="3" spans="1:4" s="148" customFormat="1" ht="15" customHeight="1">
      <c r="A3" s="154"/>
      <c r="B3" s="155"/>
      <c r="C3" s="154"/>
      <c r="D3" s="156" t="s">
        <v>112</v>
      </c>
    </row>
    <row r="4" spans="1:4" s="148" customFormat="1" ht="15.75" customHeight="1">
      <c r="A4" s="118" t="s">
        <v>69</v>
      </c>
      <c r="B4" s="119" t="s">
        <v>113</v>
      </c>
      <c r="C4" s="119" t="s">
        <v>73</v>
      </c>
      <c r="D4" s="119" t="s">
        <v>113</v>
      </c>
    </row>
    <row r="5" spans="1:4" s="148" customFormat="1" ht="15.75" customHeight="1">
      <c r="A5" s="120" t="s">
        <v>114</v>
      </c>
      <c r="B5" s="121">
        <f>SUM(B6:B20)</f>
        <v>155780000</v>
      </c>
      <c r="C5" s="122" t="s">
        <v>115</v>
      </c>
      <c r="D5" s="123">
        <f>'[1]韶关工业园区'!D5</f>
        <v>43664613.752</v>
      </c>
    </row>
    <row r="6" spans="1:4" s="148" customFormat="1" ht="15.75" customHeight="1">
      <c r="A6" s="124" t="s">
        <v>116</v>
      </c>
      <c r="B6" s="125">
        <f>'[1]韶关工业园区'!B6+'[1]浈江片区'!B6+'[1]武江片区'!B6</f>
        <v>72980000</v>
      </c>
      <c r="C6" s="122" t="s">
        <v>117</v>
      </c>
      <c r="D6" s="126">
        <f>'[1]韶关工业园区'!D6</f>
        <v>0</v>
      </c>
    </row>
    <row r="7" spans="1:4" s="148" customFormat="1" ht="15.75" customHeight="1">
      <c r="A7" s="124" t="s">
        <v>118</v>
      </c>
      <c r="B7" s="125">
        <f>'[1]韶关工业园区'!B7+'[1]浈江片区'!B7+'[1]武江片区'!B7</f>
        <v>0</v>
      </c>
      <c r="C7" s="127" t="s">
        <v>119</v>
      </c>
      <c r="D7" s="123">
        <f>'[1]韶关工业园区'!D7</f>
        <v>0</v>
      </c>
    </row>
    <row r="8" spans="1:4" s="148" customFormat="1" ht="15.75" customHeight="1">
      <c r="A8" s="124" t="s">
        <v>120</v>
      </c>
      <c r="B8" s="125">
        <f>'[1]韶关工业园区'!B8+'[1]浈江片区'!B8+'[1]武江片区'!B8</f>
        <v>35780000</v>
      </c>
      <c r="C8" s="127" t="s">
        <v>121</v>
      </c>
      <c r="D8" s="126">
        <f>'[1]韶关工业园区'!D8</f>
        <v>0</v>
      </c>
    </row>
    <row r="9" spans="1:4" s="148" customFormat="1" ht="15.75" customHeight="1">
      <c r="A9" s="124" t="s">
        <v>122</v>
      </c>
      <c r="B9" s="125">
        <f>'[1]韶关工业园区'!B9+'[1]浈江片区'!B9+'[1]武江片区'!B9</f>
        <v>4900000</v>
      </c>
      <c r="C9" s="127" t="s">
        <v>123</v>
      </c>
      <c r="D9" s="123">
        <f>'[1]韶关工业园区'!D9</f>
        <v>0</v>
      </c>
    </row>
    <row r="10" spans="1:4" s="148" customFormat="1" ht="15.75" customHeight="1">
      <c r="A10" s="124" t="s">
        <v>124</v>
      </c>
      <c r="B10" s="125">
        <f>'[1]韶关工业园区'!B10+'[1]浈江片区'!B10+'[1]武江片区'!B10</f>
        <v>40000</v>
      </c>
      <c r="C10" s="127" t="s">
        <v>125</v>
      </c>
      <c r="D10" s="126">
        <f>'[1]韶关工业园区'!D10</f>
        <v>22000000</v>
      </c>
    </row>
    <row r="11" spans="1:4" s="148" customFormat="1" ht="15.75" customHeight="1">
      <c r="A11" s="124" t="s">
        <v>126</v>
      </c>
      <c r="B11" s="125">
        <f>'[1]韶关工业园区'!B11+'[1]浈江片区'!B11+'[1]武江片区'!B11</f>
        <v>0</v>
      </c>
      <c r="C11" s="127" t="s">
        <v>127</v>
      </c>
      <c r="D11" s="123">
        <f>'[1]韶关工业园区'!D11</f>
        <v>0</v>
      </c>
    </row>
    <row r="12" spans="1:4" s="148" customFormat="1" ht="15.75" customHeight="1">
      <c r="A12" s="124" t="s">
        <v>128</v>
      </c>
      <c r="B12" s="125">
        <f>'[1]韶关工业园区'!B12+'[1]浈江片区'!B12+'[1]武江片区'!B12</f>
        <v>8160000</v>
      </c>
      <c r="C12" s="127" t="s">
        <v>129</v>
      </c>
      <c r="D12" s="126">
        <f>'[1]韶关工业园区'!D12</f>
        <v>2463763.68</v>
      </c>
    </row>
    <row r="13" spans="1:4" s="148" customFormat="1" ht="15.75" customHeight="1">
      <c r="A13" s="124" t="s">
        <v>130</v>
      </c>
      <c r="B13" s="125">
        <f>'[1]韶关工业园区'!B13+'[1]浈江片区'!B13+'[1]武江片区'!B13</f>
        <v>4520000</v>
      </c>
      <c r="C13" s="127" t="s">
        <v>131</v>
      </c>
      <c r="D13" s="123">
        <f>'[1]韶关工业园区'!D13</f>
        <v>0</v>
      </c>
    </row>
    <row r="14" spans="1:4" s="148" customFormat="1" ht="15.75" customHeight="1">
      <c r="A14" s="124" t="s">
        <v>132</v>
      </c>
      <c r="B14" s="125">
        <f>'[1]韶关工业园区'!B14+'[1]浈江片区'!B14+'[1]武江片区'!B14</f>
        <v>11090000</v>
      </c>
      <c r="C14" s="127" t="s">
        <v>133</v>
      </c>
      <c r="D14" s="126">
        <f>'[1]韶关工业园区'!D14</f>
        <v>1190000</v>
      </c>
    </row>
    <row r="15" spans="1:4" s="148" customFormat="1" ht="15.75" customHeight="1">
      <c r="A15" s="124" t="s">
        <v>134</v>
      </c>
      <c r="B15" s="125">
        <f>'[1]韶关工业园区'!B15+'[1]浈江片区'!B15+'[1]武江片区'!B15</f>
        <v>5400000</v>
      </c>
      <c r="C15" s="127" t="s">
        <v>135</v>
      </c>
      <c r="D15" s="123">
        <f>'[1]韶关工业园区'!D15</f>
        <v>27922000</v>
      </c>
    </row>
    <row r="16" spans="1:4" s="148" customFormat="1" ht="15.75" customHeight="1">
      <c r="A16" s="124" t="s">
        <v>136</v>
      </c>
      <c r="B16" s="125">
        <f>'[1]韶关工业园区'!B16+'[1]浈江片区'!B16+'[1]武江片区'!B16</f>
        <v>1490000</v>
      </c>
      <c r="C16" s="127" t="s">
        <v>137</v>
      </c>
      <c r="D16" s="126">
        <v>1000000</v>
      </c>
    </row>
    <row r="17" spans="1:4" s="148" customFormat="1" ht="15.75" customHeight="1">
      <c r="A17" s="124" t="s">
        <v>138</v>
      </c>
      <c r="B17" s="125">
        <f>'[1]韶关工业园区'!B17+'[1]浈江片区'!B17+'[1]武江片区'!B17</f>
        <v>5280000</v>
      </c>
      <c r="C17" s="127" t="s">
        <v>139</v>
      </c>
      <c r="D17" s="123">
        <v>0</v>
      </c>
    </row>
    <row r="18" spans="1:4" s="148" customFormat="1" ht="15.75" customHeight="1">
      <c r="A18" s="124" t="s">
        <v>140</v>
      </c>
      <c r="B18" s="125">
        <f>'[1]韶关工业园区'!B18+'[1]浈江片区'!B18+'[1]武江片区'!B18</f>
        <v>6140000</v>
      </c>
      <c r="C18" s="127" t="s">
        <v>141</v>
      </c>
      <c r="D18" s="126">
        <v>200000</v>
      </c>
    </row>
    <row r="19" spans="1:4" s="148" customFormat="1" ht="15.75" customHeight="1">
      <c r="A19" s="124" t="s">
        <v>142</v>
      </c>
      <c r="B19" s="125">
        <f>'[1]韶关工业园区'!B19+'[1]浈江片区'!B19+'[1]武江片区'!B19</f>
        <v>0</v>
      </c>
      <c r="C19" s="129" t="s">
        <v>143</v>
      </c>
      <c r="D19" s="123">
        <v>0</v>
      </c>
    </row>
    <row r="20" spans="1:4" s="148" customFormat="1" ht="15.75" customHeight="1">
      <c r="A20" s="124" t="s">
        <v>144</v>
      </c>
      <c r="B20" s="125">
        <f>'[1]韶关工业园区'!B20+'[1]浈江片区'!B20+'[1]武江片区'!B20</f>
        <v>0</v>
      </c>
      <c r="C20" s="130" t="s">
        <v>145</v>
      </c>
      <c r="D20" s="126">
        <v>0</v>
      </c>
    </row>
    <row r="21" spans="1:4" s="148" customFormat="1" ht="15.75" customHeight="1">
      <c r="A21" s="131" t="s">
        <v>146</v>
      </c>
      <c r="B21" s="132">
        <f>SUM(B22:B26)</f>
        <v>2000000</v>
      </c>
      <c r="C21" s="127" t="s">
        <v>147</v>
      </c>
      <c r="D21" s="123">
        <v>38644151.7</v>
      </c>
    </row>
    <row r="22" spans="1:4" s="148" customFormat="1" ht="15.75" customHeight="1">
      <c r="A22" s="124" t="s">
        <v>148</v>
      </c>
      <c r="B22" s="125">
        <v>0</v>
      </c>
      <c r="C22" s="129" t="s">
        <v>149</v>
      </c>
      <c r="D22" s="126">
        <v>1592888.4</v>
      </c>
    </row>
    <row r="23" spans="1:4" s="148" customFormat="1" ht="15.75" customHeight="1">
      <c r="A23" s="124" t="s">
        <v>150</v>
      </c>
      <c r="B23" s="125">
        <v>0</v>
      </c>
      <c r="C23" s="127" t="s">
        <v>151</v>
      </c>
      <c r="D23" s="123">
        <v>0</v>
      </c>
    </row>
    <row r="24" spans="1:4" s="148" customFormat="1" ht="15.75" customHeight="1">
      <c r="A24" s="124" t="s">
        <v>152</v>
      </c>
      <c r="B24" s="125">
        <v>0</v>
      </c>
      <c r="C24" s="127" t="s">
        <v>153</v>
      </c>
      <c r="D24" s="126">
        <v>100000</v>
      </c>
    </row>
    <row r="25" spans="1:4" s="148" customFormat="1" ht="15.75" customHeight="1">
      <c r="A25" s="124" t="s">
        <v>154</v>
      </c>
      <c r="B25" s="125">
        <v>0</v>
      </c>
      <c r="C25" s="127" t="s">
        <v>155</v>
      </c>
      <c r="D25" s="123">
        <v>1000000</v>
      </c>
    </row>
    <row r="26" spans="1:4" s="148" customFormat="1" ht="15.75" customHeight="1">
      <c r="A26" s="124" t="s">
        <v>156</v>
      </c>
      <c r="B26" s="125">
        <v>2000000</v>
      </c>
      <c r="C26" s="133" t="s">
        <v>157</v>
      </c>
      <c r="D26" s="126">
        <v>7702582.47</v>
      </c>
    </row>
    <row r="27" spans="1:4" s="148" customFormat="1" ht="15.75" customHeight="1">
      <c r="A27" s="134"/>
      <c r="B27" s="134"/>
      <c r="C27" s="135" t="s">
        <v>158</v>
      </c>
      <c r="D27" s="123">
        <f>'[1]韶关工业园区'!D27</f>
        <v>4620000</v>
      </c>
    </row>
    <row r="28" spans="1:4" s="148" customFormat="1" ht="15.75" customHeight="1">
      <c r="A28" s="124"/>
      <c r="B28" s="125"/>
      <c r="C28" s="135" t="s">
        <v>159</v>
      </c>
      <c r="D28" s="126">
        <f>'[1]韶关工业园区'!D28</f>
        <v>0</v>
      </c>
    </row>
    <row r="29" spans="1:4" s="148" customFormat="1" ht="15.75" customHeight="1">
      <c r="A29" s="134"/>
      <c r="B29" s="136"/>
      <c r="C29" s="134"/>
      <c r="D29" s="136"/>
    </row>
    <row r="30" spans="1:4" s="148" customFormat="1" ht="15.75" customHeight="1">
      <c r="A30" s="118" t="s">
        <v>160</v>
      </c>
      <c r="B30" s="132">
        <f>B5+B21</f>
        <v>157780000</v>
      </c>
      <c r="C30" s="118" t="s">
        <v>161</v>
      </c>
      <c r="D30" s="137">
        <f>SUM(D5:D28)</f>
        <v>152100000.002</v>
      </c>
    </row>
    <row r="31" spans="1:4" s="148" customFormat="1" ht="15.75" customHeight="1">
      <c r="A31" s="138" t="s">
        <v>162</v>
      </c>
      <c r="B31" s="137">
        <f>B32+B33+B38+B41</f>
        <v>1960000</v>
      </c>
      <c r="C31" s="138" t="s">
        <v>163</v>
      </c>
      <c r="D31" s="137">
        <f>D32</f>
        <v>40680000</v>
      </c>
    </row>
    <row r="32" spans="1:4" s="148" customFormat="1" ht="15.75" customHeight="1">
      <c r="A32" s="138" t="s">
        <v>164</v>
      </c>
      <c r="B32" s="139">
        <v>0</v>
      </c>
      <c r="C32" s="140" t="s">
        <v>165</v>
      </c>
      <c r="D32" s="139">
        <f>D33+D34</f>
        <v>40680000</v>
      </c>
    </row>
    <row r="33" spans="1:4" s="148" customFormat="1" ht="15.75" customHeight="1">
      <c r="A33" s="138" t="s">
        <v>166</v>
      </c>
      <c r="B33" s="139">
        <f>SUM(B34:B37)</f>
        <v>1960000</v>
      </c>
      <c r="C33" s="141" t="s">
        <v>167</v>
      </c>
      <c r="D33" s="139">
        <f>'[1]韶关工业园区'!D33+'[1]浈江片区'!D33+'[1]武江片区'!D33</f>
        <v>40680000</v>
      </c>
    </row>
    <row r="34" spans="1:4" s="148" customFormat="1" ht="15.75" customHeight="1">
      <c r="A34" s="134" t="s">
        <v>168</v>
      </c>
      <c r="B34" s="139">
        <v>1960000</v>
      </c>
      <c r="C34" s="142" t="s">
        <v>169</v>
      </c>
      <c r="D34" s="139">
        <v>0</v>
      </c>
    </row>
    <row r="35" spans="1:4" s="148" customFormat="1" ht="15.75" customHeight="1">
      <c r="A35" s="134" t="s">
        <v>170</v>
      </c>
      <c r="B35" s="139"/>
      <c r="C35" s="138" t="s">
        <v>171</v>
      </c>
      <c r="D35" s="139"/>
    </row>
    <row r="36" spans="1:4" s="148" customFormat="1" ht="15.75" customHeight="1">
      <c r="A36" s="134" t="s">
        <v>172</v>
      </c>
      <c r="B36" s="139"/>
      <c r="C36" s="138" t="s">
        <v>173</v>
      </c>
      <c r="D36" s="139"/>
    </row>
    <row r="37" spans="1:4" s="148" customFormat="1" ht="15.75" customHeight="1">
      <c r="A37" s="134" t="s">
        <v>174</v>
      </c>
      <c r="B37" s="139"/>
      <c r="C37" s="138" t="s">
        <v>175</v>
      </c>
      <c r="D37" s="136"/>
    </row>
    <row r="38" spans="1:4" s="148" customFormat="1" ht="15.75" customHeight="1">
      <c r="A38" s="143" t="s">
        <v>176</v>
      </c>
      <c r="B38" s="139">
        <v>0</v>
      </c>
      <c r="C38" s="144" t="s">
        <v>177</v>
      </c>
      <c r="D38" s="136"/>
    </row>
    <row r="39" spans="1:4" s="148" customFormat="1" ht="15.75" customHeight="1">
      <c r="A39" s="145" t="s">
        <v>178</v>
      </c>
      <c r="B39" s="139"/>
      <c r="C39" s="141"/>
      <c r="D39" s="137"/>
    </row>
    <row r="40" spans="1:4" s="148" customFormat="1" ht="15.75" customHeight="1">
      <c r="A40" s="145" t="s">
        <v>179</v>
      </c>
      <c r="B40" s="139"/>
      <c r="C40" s="140"/>
      <c r="D40" s="137"/>
    </row>
    <row r="41" spans="1:4" s="148" customFormat="1" ht="15.75" customHeight="1">
      <c r="A41" s="138" t="s">
        <v>180</v>
      </c>
      <c r="B41" s="139">
        <v>0</v>
      </c>
      <c r="C41" s="141"/>
      <c r="D41" s="146"/>
    </row>
    <row r="42" spans="1:4" s="148" customFormat="1" ht="15.75" customHeight="1">
      <c r="A42" s="138" t="s">
        <v>59</v>
      </c>
      <c r="B42" s="137">
        <f>B43+B44</f>
        <v>33040000</v>
      </c>
      <c r="C42" s="141"/>
      <c r="D42" s="126"/>
    </row>
    <row r="43" spans="1:4" s="148" customFormat="1" ht="15.75" customHeight="1">
      <c r="A43" s="147" t="s">
        <v>181</v>
      </c>
      <c r="B43" s="139">
        <v>33040000</v>
      </c>
      <c r="C43" s="134"/>
      <c r="D43" s="136"/>
    </row>
    <row r="44" spans="1:4" s="148" customFormat="1" ht="15.75" customHeight="1">
      <c r="A44" s="147" t="s">
        <v>177</v>
      </c>
      <c r="B44" s="139">
        <v>0</v>
      </c>
      <c r="C44" s="134"/>
      <c r="D44" s="136"/>
    </row>
    <row r="45" spans="1:4" s="148" customFormat="1" ht="15.75" customHeight="1">
      <c r="A45" s="138" t="s">
        <v>182</v>
      </c>
      <c r="B45" s="137">
        <v>0</v>
      </c>
      <c r="C45" s="134"/>
      <c r="D45" s="136"/>
    </row>
    <row r="46" spans="1:4" s="148" customFormat="1" ht="15.75" customHeight="1">
      <c r="A46" s="147" t="s">
        <v>183</v>
      </c>
      <c r="B46" s="139">
        <v>0</v>
      </c>
      <c r="C46" s="134"/>
      <c r="D46" s="136"/>
    </row>
    <row r="47" spans="1:4" s="148" customFormat="1" ht="15.75" customHeight="1">
      <c r="A47" s="118" t="s">
        <v>65</v>
      </c>
      <c r="B47" s="137">
        <f>B30+B31+B42+B45</f>
        <v>192780000</v>
      </c>
      <c r="C47" s="118" t="s">
        <v>66</v>
      </c>
      <c r="D47" s="137">
        <f>D30+D31+D35+D36+D37</f>
        <v>192780000.002</v>
      </c>
    </row>
  </sheetData>
  <sheetProtection/>
  <mergeCells count="1">
    <mergeCell ref="A1:D1"/>
  </mergeCells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7"/>
  <sheetViews>
    <sheetView zoomScaleSheetLayoutView="100" workbookViewId="0" topLeftCell="A1">
      <selection activeCell="D2" sqref="D2"/>
    </sheetView>
  </sheetViews>
  <sheetFormatPr defaultColWidth="8.00390625" defaultRowHeight="14.25" customHeight="1"/>
  <cols>
    <col min="1" max="1" width="26.625" style="148" customWidth="1"/>
    <col min="2" max="2" width="18.625" style="148" customWidth="1"/>
    <col min="3" max="3" width="26.625" style="148" customWidth="1"/>
    <col min="4" max="4" width="18.625" style="148" customWidth="1"/>
    <col min="5" max="8" width="8.00390625" style="148" customWidth="1"/>
    <col min="9" max="9" width="14.625" style="148" customWidth="1"/>
    <col min="10" max="16384" width="8.00390625" style="148" customWidth="1"/>
  </cols>
  <sheetData>
    <row r="1" spans="1:4" s="148" customFormat="1" ht="28.5" customHeight="1">
      <c r="A1" s="149" t="s">
        <v>184</v>
      </c>
      <c r="B1" s="150"/>
      <c r="C1" s="150"/>
      <c r="D1" s="150"/>
    </row>
    <row r="2" spans="1:4" s="148" customFormat="1" ht="15" customHeight="1">
      <c r="A2" s="151"/>
      <c r="B2" s="152"/>
      <c r="C2" s="151"/>
      <c r="D2" s="153" t="s">
        <v>185</v>
      </c>
    </row>
    <row r="3" spans="1:4" s="148" customFormat="1" ht="15" customHeight="1">
      <c r="A3" s="154"/>
      <c r="B3" s="155"/>
      <c r="C3" s="154"/>
      <c r="D3" s="156" t="s">
        <v>112</v>
      </c>
    </row>
    <row r="4" spans="1:4" s="148" customFormat="1" ht="15.75" customHeight="1">
      <c r="A4" s="118" t="s">
        <v>69</v>
      </c>
      <c r="B4" s="119" t="s">
        <v>113</v>
      </c>
      <c r="C4" s="119" t="s">
        <v>73</v>
      </c>
      <c r="D4" s="119" t="s">
        <v>113</v>
      </c>
    </row>
    <row r="5" spans="1:4" s="148" customFormat="1" ht="15.75" customHeight="1">
      <c r="A5" s="120" t="s">
        <v>114</v>
      </c>
      <c r="B5" s="121">
        <f>SUM(B6:B20)</f>
        <v>134600000</v>
      </c>
      <c r="C5" s="122" t="s">
        <v>115</v>
      </c>
      <c r="D5" s="123">
        <f>'[1]韶关工业园区'!D5</f>
        <v>43664613.752</v>
      </c>
    </row>
    <row r="6" spans="1:4" s="148" customFormat="1" ht="15.75" customHeight="1">
      <c r="A6" s="124" t="s">
        <v>116</v>
      </c>
      <c r="B6" s="125">
        <v>62380000</v>
      </c>
      <c r="C6" s="122" t="s">
        <v>117</v>
      </c>
      <c r="D6" s="126">
        <f>'[1]韶关工业园区'!D6</f>
        <v>0</v>
      </c>
    </row>
    <row r="7" spans="1:4" s="148" customFormat="1" ht="15.75" customHeight="1">
      <c r="A7" s="124" t="s">
        <v>118</v>
      </c>
      <c r="B7" s="125">
        <v>0</v>
      </c>
      <c r="C7" s="127" t="s">
        <v>119</v>
      </c>
      <c r="D7" s="123">
        <f>'[1]韶关工业园区'!D7</f>
        <v>0</v>
      </c>
    </row>
    <row r="8" spans="1:4" s="148" customFormat="1" ht="15.75" customHeight="1">
      <c r="A8" s="124" t="s">
        <v>120</v>
      </c>
      <c r="B8" s="125">
        <v>30500000</v>
      </c>
      <c r="C8" s="127" t="s">
        <v>121</v>
      </c>
      <c r="D8" s="126">
        <f>'[1]韶关工业园区'!D8</f>
        <v>0</v>
      </c>
    </row>
    <row r="9" spans="1:4" s="148" customFormat="1" ht="15.75" customHeight="1">
      <c r="A9" s="124" t="s">
        <v>122</v>
      </c>
      <c r="B9" s="125">
        <v>3100000</v>
      </c>
      <c r="C9" s="127" t="s">
        <v>123</v>
      </c>
      <c r="D9" s="123">
        <f>'[1]韶关工业园区'!D9</f>
        <v>0</v>
      </c>
    </row>
    <row r="10" spans="1:4" s="148" customFormat="1" ht="15.75" customHeight="1">
      <c r="A10" s="124" t="s">
        <v>124</v>
      </c>
      <c r="B10" s="125">
        <v>40000</v>
      </c>
      <c r="C10" s="127" t="s">
        <v>125</v>
      </c>
      <c r="D10" s="126">
        <f>'[1]韶关工业园区'!D10</f>
        <v>22000000</v>
      </c>
    </row>
    <row r="11" spans="1:4" s="148" customFormat="1" ht="15.75" customHeight="1">
      <c r="A11" s="124" t="s">
        <v>126</v>
      </c>
      <c r="B11" s="125">
        <v>0</v>
      </c>
      <c r="C11" s="127" t="s">
        <v>127</v>
      </c>
      <c r="D11" s="123">
        <f>'[1]韶关工业园区'!D11</f>
        <v>0</v>
      </c>
    </row>
    <row r="12" spans="1:4" s="148" customFormat="1" ht="15.75" customHeight="1">
      <c r="A12" s="124" t="s">
        <v>128</v>
      </c>
      <c r="B12" s="125">
        <v>6360000</v>
      </c>
      <c r="C12" s="127" t="s">
        <v>129</v>
      </c>
      <c r="D12" s="126">
        <f>'[1]韶关工业园区'!D12</f>
        <v>2463763.68</v>
      </c>
    </row>
    <row r="13" spans="1:4" s="148" customFormat="1" ht="15.75" customHeight="1">
      <c r="A13" s="124" t="s">
        <v>130</v>
      </c>
      <c r="B13" s="125">
        <v>3920000</v>
      </c>
      <c r="C13" s="127" t="s">
        <v>131</v>
      </c>
      <c r="D13" s="123">
        <f>'[1]韶关工业园区'!D13</f>
        <v>0</v>
      </c>
    </row>
    <row r="14" spans="1:4" s="148" customFormat="1" ht="15.75" customHeight="1">
      <c r="A14" s="124" t="s">
        <v>132</v>
      </c>
      <c r="B14" s="125">
        <v>10000000</v>
      </c>
      <c r="C14" s="127" t="s">
        <v>133</v>
      </c>
      <c r="D14" s="126">
        <f>'[1]韶关工业园区'!D14</f>
        <v>1190000</v>
      </c>
    </row>
    <row r="15" spans="1:4" s="148" customFormat="1" ht="15.75" customHeight="1">
      <c r="A15" s="124" t="s">
        <v>134</v>
      </c>
      <c r="B15" s="125">
        <v>5400000</v>
      </c>
      <c r="C15" s="127" t="s">
        <v>135</v>
      </c>
      <c r="D15" s="123">
        <f>'[1]韶关工业园区'!D15</f>
        <v>27922000</v>
      </c>
    </row>
    <row r="16" spans="1:4" s="148" customFormat="1" ht="15.75" customHeight="1">
      <c r="A16" s="124" t="s">
        <v>136</v>
      </c>
      <c r="B16" s="125">
        <v>1480000</v>
      </c>
      <c r="C16" s="127" t="s">
        <v>137</v>
      </c>
      <c r="D16" s="126">
        <v>1000000</v>
      </c>
    </row>
    <row r="17" spans="1:4" s="148" customFormat="1" ht="15.75" customHeight="1">
      <c r="A17" s="124" t="s">
        <v>138</v>
      </c>
      <c r="B17" s="125">
        <v>5280000</v>
      </c>
      <c r="C17" s="127" t="s">
        <v>139</v>
      </c>
      <c r="D17" s="123">
        <v>0</v>
      </c>
    </row>
    <row r="18" spans="1:4" s="148" customFormat="1" ht="15.75" customHeight="1">
      <c r="A18" s="124" t="s">
        <v>140</v>
      </c>
      <c r="B18" s="125">
        <v>6140000</v>
      </c>
      <c r="C18" s="127" t="s">
        <v>141</v>
      </c>
      <c r="D18" s="126">
        <v>200000</v>
      </c>
    </row>
    <row r="19" spans="1:4" s="148" customFormat="1" ht="15.75" customHeight="1">
      <c r="A19" s="124" t="s">
        <v>142</v>
      </c>
      <c r="B19" s="125">
        <v>0</v>
      </c>
      <c r="C19" s="129" t="s">
        <v>143</v>
      </c>
      <c r="D19" s="123">
        <v>0</v>
      </c>
    </row>
    <row r="20" spans="1:4" s="148" customFormat="1" ht="15.75" customHeight="1">
      <c r="A20" s="124" t="s">
        <v>144</v>
      </c>
      <c r="B20" s="125">
        <v>0</v>
      </c>
      <c r="C20" s="130" t="s">
        <v>145</v>
      </c>
      <c r="D20" s="126">
        <v>0</v>
      </c>
    </row>
    <row r="21" spans="1:4" s="148" customFormat="1" ht="15.75" customHeight="1">
      <c r="A21" s="131" t="s">
        <v>146</v>
      </c>
      <c r="B21" s="132">
        <f>SUM(B22:B26)</f>
        <v>2000000</v>
      </c>
      <c r="C21" s="127" t="s">
        <v>147</v>
      </c>
      <c r="D21" s="123">
        <v>38644151.7</v>
      </c>
    </row>
    <row r="22" spans="1:4" s="148" customFormat="1" ht="15.75" customHeight="1">
      <c r="A22" s="124" t="s">
        <v>148</v>
      </c>
      <c r="B22" s="125">
        <v>0</v>
      </c>
      <c r="C22" s="129" t="s">
        <v>149</v>
      </c>
      <c r="D22" s="126">
        <v>1592888.4</v>
      </c>
    </row>
    <row r="23" spans="1:4" s="148" customFormat="1" ht="15.75" customHeight="1">
      <c r="A23" s="124" t="s">
        <v>150</v>
      </c>
      <c r="B23" s="125">
        <v>0</v>
      </c>
      <c r="C23" s="127" t="s">
        <v>151</v>
      </c>
      <c r="D23" s="123">
        <v>0</v>
      </c>
    </row>
    <row r="24" spans="1:4" s="148" customFormat="1" ht="15.75" customHeight="1">
      <c r="A24" s="124" t="s">
        <v>152</v>
      </c>
      <c r="B24" s="125">
        <v>0</v>
      </c>
      <c r="C24" s="127" t="s">
        <v>153</v>
      </c>
      <c r="D24" s="126">
        <v>100000</v>
      </c>
    </row>
    <row r="25" spans="1:4" s="148" customFormat="1" ht="15.75" customHeight="1">
      <c r="A25" s="124" t="s">
        <v>154</v>
      </c>
      <c r="B25" s="125">
        <v>0</v>
      </c>
      <c r="C25" s="127" t="s">
        <v>155</v>
      </c>
      <c r="D25" s="123">
        <v>1000000</v>
      </c>
    </row>
    <row r="26" spans="1:4" s="148" customFormat="1" ht="15.75" customHeight="1">
      <c r="A26" s="124" t="s">
        <v>156</v>
      </c>
      <c r="B26" s="125">
        <v>2000000</v>
      </c>
      <c r="C26" s="133" t="s">
        <v>157</v>
      </c>
      <c r="D26" s="126">
        <v>7702582.47</v>
      </c>
    </row>
    <row r="27" spans="1:4" s="148" customFormat="1" ht="15.75" customHeight="1">
      <c r="A27" s="134"/>
      <c r="B27" s="134"/>
      <c r="C27" s="135" t="s">
        <v>158</v>
      </c>
      <c r="D27" s="123">
        <f>'[1]韶关工业园区'!D27</f>
        <v>4620000</v>
      </c>
    </row>
    <row r="28" spans="1:4" s="148" customFormat="1" ht="15.75" customHeight="1">
      <c r="A28" s="124"/>
      <c r="B28" s="125"/>
      <c r="C28" s="135" t="s">
        <v>159</v>
      </c>
      <c r="D28" s="126">
        <f>'[1]韶关工业园区'!D28</f>
        <v>0</v>
      </c>
    </row>
    <row r="29" spans="1:4" s="148" customFormat="1" ht="15.75" customHeight="1">
      <c r="A29" s="134"/>
      <c r="B29" s="136"/>
      <c r="C29" s="134"/>
      <c r="D29" s="136"/>
    </row>
    <row r="30" spans="1:4" s="148" customFormat="1" ht="15.75" customHeight="1">
      <c r="A30" s="118" t="s">
        <v>160</v>
      </c>
      <c r="B30" s="132">
        <f>B5+B21</f>
        <v>136600000</v>
      </c>
      <c r="C30" s="118" t="s">
        <v>161</v>
      </c>
      <c r="D30" s="137">
        <f>SUM(D5:D28)</f>
        <v>152100000.002</v>
      </c>
    </row>
    <row r="31" spans="1:4" s="148" customFormat="1" ht="15.75" customHeight="1">
      <c r="A31" s="138" t="s">
        <v>162</v>
      </c>
      <c r="B31" s="137">
        <f>B32+B33+B38+B41</f>
        <v>1960000</v>
      </c>
      <c r="C31" s="138" t="s">
        <v>163</v>
      </c>
      <c r="D31" s="137">
        <f>D32</f>
        <v>19500000</v>
      </c>
    </row>
    <row r="32" spans="1:4" s="148" customFormat="1" ht="15.75" customHeight="1">
      <c r="A32" s="138" t="s">
        <v>164</v>
      </c>
      <c r="B32" s="139">
        <v>0</v>
      </c>
      <c r="C32" s="140" t="s">
        <v>165</v>
      </c>
      <c r="D32" s="139">
        <f>D33+D34</f>
        <v>19500000</v>
      </c>
    </row>
    <row r="33" spans="1:4" s="148" customFormat="1" ht="15.75" customHeight="1">
      <c r="A33" s="138" t="s">
        <v>166</v>
      </c>
      <c r="B33" s="139">
        <f>SUM(B34:B37)</f>
        <v>1960000</v>
      </c>
      <c r="C33" s="141" t="s">
        <v>167</v>
      </c>
      <c r="D33" s="139">
        <v>19500000</v>
      </c>
    </row>
    <row r="34" spans="1:4" s="148" customFormat="1" ht="15.75" customHeight="1">
      <c r="A34" s="134" t="s">
        <v>168</v>
      </c>
      <c r="B34" s="139">
        <v>1960000</v>
      </c>
      <c r="C34" s="142" t="s">
        <v>169</v>
      </c>
      <c r="D34" s="139">
        <v>0</v>
      </c>
    </row>
    <row r="35" spans="1:4" s="148" customFormat="1" ht="15.75" customHeight="1">
      <c r="A35" s="134" t="s">
        <v>170</v>
      </c>
      <c r="B35" s="139"/>
      <c r="C35" s="138" t="s">
        <v>171</v>
      </c>
      <c r="D35" s="139"/>
    </row>
    <row r="36" spans="1:4" s="148" customFormat="1" ht="15.75" customHeight="1">
      <c r="A36" s="134" t="s">
        <v>172</v>
      </c>
      <c r="B36" s="139"/>
      <c r="C36" s="138" t="s">
        <v>173</v>
      </c>
      <c r="D36" s="139"/>
    </row>
    <row r="37" spans="1:4" s="148" customFormat="1" ht="15.75" customHeight="1">
      <c r="A37" s="134" t="s">
        <v>174</v>
      </c>
      <c r="B37" s="139"/>
      <c r="C37" s="138" t="s">
        <v>175</v>
      </c>
      <c r="D37" s="136"/>
    </row>
    <row r="38" spans="1:4" s="148" customFormat="1" ht="15.75" customHeight="1">
      <c r="A38" s="143" t="s">
        <v>176</v>
      </c>
      <c r="B38" s="139">
        <v>0</v>
      </c>
      <c r="C38" s="144" t="s">
        <v>177</v>
      </c>
      <c r="D38" s="136"/>
    </row>
    <row r="39" spans="1:4" s="148" customFormat="1" ht="15.75" customHeight="1">
      <c r="A39" s="145" t="s">
        <v>178</v>
      </c>
      <c r="B39" s="139"/>
      <c r="C39" s="141"/>
      <c r="D39" s="137"/>
    </row>
    <row r="40" spans="1:4" s="148" customFormat="1" ht="15.75" customHeight="1">
      <c r="A40" s="145" t="s">
        <v>179</v>
      </c>
      <c r="B40" s="139"/>
      <c r="C40" s="140"/>
      <c r="D40" s="137"/>
    </row>
    <row r="41" spans="1:4" s="148" customFormat="1" ht="15.75" customHeight="1">
      <c r="A41" s="138" t="s">
        <v>180</v>
      </c>
      <c r="B41" s="139">
        <v>0</v>
      </c>
      <c r="C41" s="141"/>
      <c r="D41" s="146"/>
    </row>
    <row r="42" spans="1:4" s="148" customFormat="1" ht="15.75" customHeight="1">
      <c r="A42" s="138" t="s">
        <v>59</v>
      </c>
      <c r="B42" s="137">
        <f>B43+B44</f>
        <v>33040000</v>
      </c>
      <c r="C42" s="141"/>
      <c r="D42" s="126"/>
    </row>
    <row r="43" spans="1:4" s="148" customFormat="1" ht="15.75" customHeight="1">
      <c r="A43" s="147" t="s">
        <v>181</v>
      </c>
      <c r="B43" s="139">
        <v>33040000</v>
      </c>
      <c r="C43" s="134"/>
      <c r="D43" s="136"/>
    </row>
    <row r="44" spans="1:4" s="148" customFormat="1" ht="15.75" customHeight="1">
      <c r="A44" s="147" t="s">
        <v>177</v>
      </c>
      <c r="B44" s="139">
        <v>0</v>
      </c>
      <c r="C44" s="134"/>
      <c r="D44" s="136"/>
    </row>
    <row r="45" spans="1:4" s="148" customFormat="1" ht="15.75" customHeight="1">
      <c r="A45" s="138" t="s">
        <v>182</v>
      </c>
      <c r="B45" s="137">
        <v>0</v>
      </c>
      <c r="C45" s="134"/>
      <c r="D45" s="136"/>
    </row>
    <row r="46" spans="1:4" s="148" customFormat="1" ht="15.75" customHeight="1">
      <c r="A46" s="147" t="s">
        <v>183</v>
      </c>
      <c r="B46" s="139">
        <v>0</v>
      </c>
      <c r="C46" s="134"/>
      <c r="D46" s="136"/>
    </row>
    <row r="47" spans="1:4" s="148" customFormat="1" ht="15.75" customHeight="1">
      <c r="A47" s="118" t="s">
        <v>65</v>
      </c>
      <c r="B47" s="137">
        <f>B30+B31+B42+B45</f>
        <v>171600000</v>
      </c>
      <c r="C47" s="118" t="s">
        <v>66</v>
      </c>
      <c r="D47" s="137">
        <f>D30+D31+D35+D36+D37</f>
        <v>171600000.002</v>
      </c>
    </row>
  </sheetData>
  <sheetProtection/>
  <mergeCells count="1">
    <mergeCell ref="A1:D1"/>
  </mergeCells>
  <printOptions/>
  <pageMargins left="0.75" right="0.75" top="1" bottom="1" header="0.51" footer="0.51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7"/>
  <sheetViews>
    <sheetView zoomScaleSheetLayoutView="100" workbookViewId="0" topLeftCell="A1">
      <selection activeCell="D2" sqref="D2"/>
    </sheetView>
  </sheetViews>
  <sheetFormatPr defaultColWidth="8.00390625" defaultRowHeight="14.25" customHeight="1"/>
  <cols>
    <col min="1" max="1" width="28.25390625" style="54" customWidth="1"/>
    <col min="2" max="2" width="18.625" style="54" customWidth="1"/>
    <col min="3" max="3" width="26.625" style="54" customWidth="1"/>
    <col min="4" max="4" width="18.625" style="54" customWidth="1"/>
    <col min="5" max="5" width="11.125" style="54" bestFit="1" customWidth="1"/>
    <col min="6" max="6" width="10.125" style="54" bestFit="1" customWidth="1"/>
    <col min="7" max="7" width="14.50390625" style="54" customWidth="1"/>
    <col min="8" max="8" width="8.00390625" style="54" customWidth="1"/>
    <col min="9" max="9" width="14.625" style="54" customWidth="1"/>
    <col min="10" max="16384" width="8.00390625" style="54" customWidth="1"/>
  </cols>
  <sheetData>
    <row r="1" spans="1:4" s="54" customFormat="1" ht="27" customHeight="1">
      <c r="A1" s="111" t="s">
        <v>186</v>
      </c>
      <c r="B1" s="112"/>
      <c r="C1" s="112"/>
      <c r="D1" s="112"/>
    </row>
    <row r="2" spans="1:4" s="54" customFormat="1" ht="15" customHeight="1">
      <c r="A2" s="113"/>
      <c r="B2" s="114"/>
      <c r="C2" s="113"/>
      <c r="D2" s="115" t="s">
        <v>187</v>
      </c>
    </row>
    <row r="3" spans="1:4" s="54" customFormat="1" ht="15" customHeight="1">
      <c r="A3" s="116"/>
      <c r="B3" s="117"/>
      <c r="C3" s="116"/>
      <c r="D3" s="60" t="s">
        <v>112</v>
      </c>
    </row>
    <row r="4" spans="1:4" s="54" customFormat="1" ht="15.75" customHeight="1">
      <c r="A4" s="118" t="s">
        <v>69</v>
      </c>
      <c r="B4" s="119" t="s">
        <v>113</v>
      </c>
      <c r="C4" s="119" t="s">
        <v>73</v>
      </c>
      <c r="D4" s="119" t="s">
        <v>113</v>
      </c>
    </row>
    <row r="5" spans="1:4" s="54" customFormat="1" ht="15.75" customHeight="1">
      <c r="A5" s="120" t="s">
        <v>114</v>
      </c>
      <c r="B5" s="121">
        <f>SUM(B6:B20)</f>
        <v>15900000</v>
      </c>
      <c r="C5" s="122" t="s">
        <v>115</v>
      </c>
      <c r="D5" s="123"/>
    </row>
    <row r="6" spans="1:4" s="54" customFormat="1" ht="15.75" customHeight="1">
      <c r="A6" s="124" t="s">
        <v>116</v>
      </c>
      <c r="B6" s="125">
        <v>8500000</v>
      </c>
      <c r="C6" s="122" t="s">
        <v>117</v>
      </c>
      <c r="D6" s="126"/>
    </row>
    <row r="7" spans="1:4" s="54" customFormat="1" ht="15.75" customHeight="1">
      <c r="A7" s="124" t="s">
        <v>118</v>
      </c>
      <c r="B7" s="125"/>
      <c r="C7" s="127" t="s">
        <v>119</v>
      </c>
      <c r="D7" s="126"/>
    </row>
    <row r="8" spans="1:4" s="54" customFormat="1" ht="15.75" customHeight="1">
      <c r="A8" s="124" t="s">
        <v>120</v>
      </c>
      <c r="B8" s="125">
        <v>4000000</v>
      </c>
      <c r="C8" s="127" t="s">
        <v>121</v>
      </c>
      <c r="D8" s="126"/>
    </row>
    <row r="9" spans="1:4" s="54" customFormat="1" ht="15.75" customHeight="1">
      <c r="A9" s="124" t="s">
        <v>122</v>
      </c>
      <c r="B9" s="125">
        <v>1300000</v>
      </c>
      <c r="C9" s="127" t="s">
        <v>123</v>
      </c>
      <c r="D9" s="126"/>
    </row>
    <row r="10" spans="1:4" s="54" customFormat="1" ht="15.75" customHeight="1">
      <c r="A10" s="124" t="s">
        <v>124</v>
      </c>
      <c r="B10" s="125"/>
      <c r="C10" s="127" t="s">
        <v>125</v>
      </c>
      <c r="D10" s="126"/>
    </row>
    <row r="11" spans="1:4" s="54" customFormat="1" ht="15.75" customHeight="1">
      <c r="A11" s="124" t="s">
        <v>126</v>
      </c>
      <c r="B11" s="125"/>
      <c r="C11" s="127" t="s">
        <v>127</v>
      </c>
      <c r="D11" s="126"/>
    </row>
    <row r="12" spans="1:4" s="54" customFormat="1" ht="15.75" customHeight="1">
      <c r="A12" s="124" t="s">
        <v>128</v>
      </c>
      <c r="B12" s="125">
        <v>900000</v>
      </c>
      <c r="C12" s="127" t="s">
        <v>129</v>
      </c>
      <c r="D12" s="126"/>
    </row>
    <row r="13" spans="1:7" s="54" customFormat="1" ht="15.75" customHeight="1">
      <c r="A13" s="124" t="s">
        <v>130</v>
      </c>
      <c r="B13" s="125">
        <v>450000</v>
      </c>
      <c r="C13" s="127" t="s">
        <v>131</v>
      </c>
      <c r="D13" s="126"/>
      <c r="G13" s="128"/>
    </row>
    <row r="14" spans="1:4" s="54" customFormat="1" ht="15.75" customHeight="1">
      <c r="A14" s="124" t="s">
        <v>132</v>
      </c>
      <c r="B14" s="125">
        <v>750000</v>
      </c>
      <c r="C14" s="127" t="s">
        <v>133</v>
      </c>
      <c r="D14" s="126"/>
    </row>
    <row r="15" spans="1:4" s="54" customFormat="1" ht="15.75" customHeight="1">
      <c r="A15" s="124" t="s">
        <v>134</v>
      </c>
      <c r="B15" s="125"/>
      <c r="C15" s="127" t="s">
        <v>135</v>
      </c>
      <c r="D15" s="126"/>
    </row>
    <row r="16" spans="1:4" s="54" customFormat="1" ht="15.75" customHeight="1">
      <c r="A16" s="124" t="s">
        <v>136</v>
      </c>
      <c r="B16" s="125"/>
      <c r="C16" s="127" t="s">
        <v>137</v>
      </c>
      <c r="D16" s="126"/>
    </row>
    <row r="17" spans="1:4" s="54" customFormat="1" ht="15.75" customHeight="1">
      <c r="A17" s="124" t="s">
        <v>138</v>
      </c>
      <c r="B17" s="125"/>
      <c r="C17" s="127" t="s">
        <v>139</v>
      </c>
      <c r="D17" s="126"/>
    </row>
    <row r="18" spans="1:4" s="54" customFormat="1" ht="15.75" customHeight="1">
      <c r="A18" s="124" t="s">
        <v>140</v>
      </c>
      <c r="B18" s="125"/>
      <c r="C18" s="127" t="s">
        <v>141</v>
      </c>
      <c r="D18" s="126"/>
    </row>
    <row r="19" spans="1:4" s="54" customFormat="1" ht="15.75" customHeight="1">
      <c r="A19" s="124" t="s">
        <v>142</v>
      </c>
      <c r="B19" s="125"/>
      <c r="C19" s="129" t="s">
        <v>143</v>
      </c>
      <c r="D19" s="126"/>
    </row>
    <row r="20" spans="1:4" s="54" customFormat="1" ht="15.75" customHeight="1">
      <c r="A20" s="124" t="s">
        <v>144</v>
      </c>
      <c r="B20" s="125"/>
      <c r="C20" s="130" t="s">
        <v>145</v>
      </c>
      <c r="D20" s="126"/>
    </row>
    <row r="21" spans="1:4" s="54" customFormat="1" ht="15.75" customHeight="1">
      <c r="A21" s="131" t="s">
        <v>146</v>
      </c>
      <c r="B21" s="132">
        <f>SUM(B22:B26)</f>
        <v>0</v>
      </c>
      <c r="C21" s="127" t="s">
        <v>147</v>
      </c>
      <c r="D21" s="126"/>
    </row>
    <row r="22" spans="1:4" s="54" customFormat="1" ht="15.75" customHeight="1">
      <c r="A22" s="124" t="s">
        <v>148</v>
      </c>
      <c r="B22" s="125"/>
      <c r="C22" s="129" t="s">
        <v>149</v>
      </c>
      <c r="D22" s="126"/>
    </row>
    <row r="23" spans="1:4" s="54" customFormat="1" ht="15.75" customHeight="1">
      <c r="A23" s="124" t="s">
        <v>150</v>
      </c>
      <c r="B23" s="125"/>
      <c r="C23" s="127" t="s">
        <v>151</v>
      </c>
      <c r="D23" s="126"/>
    </row>
    <row r="24" spans="1:4" s="54" customFormat="1" ht="15.75" customHeight="1">
      <c r="A24" s="124" t="s">
        <v>152</v>
      </c>
      <c r="B24" s="125"/>
      <c r="C24" s="127" t="s">
        <v>153</v>
      </c>
      <c r="D24" s="126"/>
    </row>
    <row r="25" spans="1:4" s="54" customFormat="1" ht="15.75" customHeight="1">
      <c r="A25" s="124" t="s">
        <v>154</v>
      </c>
      <c r="B25" s="125"/>
      <c r="C25" s="127" t="s">
        <v>155</v>
      </c>
      <c r="D25" s="126"/>
    </row>
    <row r="26" spans="1:4" s="54" customFormat="1" ht="15.75" customHeight="1">
      <c r="A26" s="124" t="s">
        <v>156</v>
      </c>
      <c r="B26" s="125"/>
      <c r="C26" s="133" t="s">
        <v>157</v>
      </c>
      <c r="D26" s="126"/>
    </row>
    <row r="27" spans="1:4" s="54" customFormat="1" ht="15.75" customHeight="1">
      <c r="A27" s="134"/>
      <c r="B27" s="134"/>
      <c r="C27" s="135" t="s">
        <v>158</v>
      </c>
      <c r="D27" s="126"/>
    </row>
    <row r="28" spans="1:4" s="54" customFormat="1" ht="15.75" customHeight="1">
      <c r="A28" s="124"/>
      <c r="B28" s="125"/>
      <c r="C28" s="135" t="s">
        <v>159</v>
      </c>
      <c r="D28" s="126"/>
    </row>
    <row r="29" spans="1:4" s="54" customFormat="1" ht="15.75" customHeight="1">
      <c r="A29" s="134"/>
      <c r="B29" s="136"/>
      <c r="C29" s="134"/>
      <c r="D29" s="136"/>
    </row>
    <row r="30" spans="1:4" s="54" customFormat="1" ht="15.75" customHeight="1">
      <c r="A30" s="118" t="s">
        <v>160</v>
      </c>
      <c r="B30" s="132">
        <f>B5+B21</f>
        <v>15900000</v>
      </c>
      <c r="C30" s="118" t="s">
        <v>161</v>
      </c>
      <c r="D30" s="137">
        <f>SUM(D5:D28)</f>
        <v>0</v>
      </c>
    </row>
    <row r="31" spans="1:4" s="54" customFormat="1" ht="15.75" customHeight="1">
      <c r="A31" s="138" t="s">
        <v>162</v>
      </c>
      <c r="B31" s="137">
        <f>B32+B33+B38+B41</f>
        <v>0</v>
      </c>
      <c r="C31" s="138" t="s">
        <v>163</v>
      </c>
      <c r="D31" s="137">
        <f>D32</f>
        <v>15900000</v>
      </c>
    </row>
    <row r="32" spans="1:4" s="54" customFormat="1" ht="15.75" customHeight="1">
      <c r="A32" s="138" t="s">
        <v>164</v>
      </c>
      <c r="B32" s="139">
        <v>0</v>
      </c>
      <c r="C32" s="140" t="s">
        <v>165</v>
      </c>
      <c r="D32" s="139">
        <f>D33+D34</f>
        <v>15900000</v>
      </c>
    </row>
    <row r="33" spans="1:4" s="54" customFormat="1" ht="15.75" customHeight="1">
      <c r="A33" s="138" t="s">
        <v>166</v>
      </c>
      <c r="B33" s="139">
        <f>SUM(B34:B37)</f>
        <v>0</v>
      </c>
      <c r="C33" s="141" t="s">
        <v>167</v>
      </c>
      <c r="D33" s="139">
        <f>B47</f>
        <v>15900000</v>
      </c>
    </row>
    <row r="34" spans="1:4" s="54" customFormat="1" ht="15.75" customHeight="1">
      <c r="A34" s="134" t="s">
        <v>168</v>
      </c>
      <c r="B34" s="139"/>
      <c r="C34" s="142" t="s">
        <v>169</v>
      </c>
      <c r="D34" s="139">
        <v>0</v>
      </c>
    </row>
    <row r="35" spans="1:4" s="54" customFormat="1" ht="15.75" customHeight="1">
      <c r="A35" s="134" t="s">
        <v>170</v>
      </c>
      <c r="B35" s="139"/>
      <c r="C35" s="138" t="s">
        <v>171</v>
      </c>
      <c r="D35" s="139"/>
    </row>
    <row r="36" spans="1:4" s="54" customFormat="1" ht="15.75" customHeight="1">
      <c r="A36" s="134" t="s">
        <v>172</v>
      </c>
      <c r="B36" s="139"/>
      <c r="C36" s="138" t="s">
        <v>173</v>
      </c>
      <c r="D36" s="139"/>
    </row>
    <row r="37" spans="1:4" s="54" customFormat="1" ht="15.75" customHeight="1">
      <c r="A37" s="134" t="s">
        <v>174</v>
      </c>
      <c r="B37" s="139"/>
      <c r="C37" s="138" t="s">
        <v>175</v>
      </c>
      <c r="D37" s="136"/>
    </row>
    <row r="38" spans="1:4" s="54" customFormat="1" ht="15.75" customHeight="1">
      <c r="A38" s="143" t="s">
        <v>176</v>
      </c>
      <c r="B38" s="139">
        <v>0</v>
      </c>
      <c r="C38" s="144" t="s">
        <v>177</v>
      </c>
      <c r="D38" s="136"/>
    </row>
    <row r="39" spans="1:4" s="54" customFormat="1" ht="15.75" customHeight="1">
      <c r="A39" s="145" t="s">
        <v>178</v>
      </c>
      <c r="B39" s="139"/>
      <c r="C39" s="141"/>
      <c r="D39" s="137"/>
    </row>
    <row r="40" spans="1:4" s="54" customFormat="1" ht="15.75" customHeight="1">
      <c r="A40" s="145" t="s">
        <v>179</v>
      </c>
      <c r="B40" s="139"/>
      <c r="C40" s="140"/>
      <c r="D40" s="137"/>
    </row>
    <row r="41" spans="1:4" s="54" customFormat="1" ht="15.75" customHeight="1">
      <c r="A41" s="138" t="s">
        <v>180</v>
      </c>
      <c r="B41" s="139">
        <v>0</v>
      </c>
      <c r="C41" s="141"/>
      <c r="D41" s="146"/>
    </row>
    <row r="42" spans="1:4" s="54" customFormat="1" ht="15.75" customHeight="1">
      <c r="A42" s="138" t="s">
        <v>59</v>
      </c>
      <c r="B42" s="137">
        <v>0</v>
      </c>
      <c r="C42" s="141"/>
      <c r="D42" s="126"/>
    </row>
    <row r="43" spans="1:4" s="54" customFormat="1" ht="15.75" customHeight="1">
      <c r="A43" s="147" t="s">
        <v>181</v>
      </c>
      <c r="B43" s="137"/>
      <c r="C43" s="134"/>
      <c r="D43" s="136"/>
    </row>
    <row r="44" spans="1:4" s="54" customFormat="1" ht="15.75" customHeight="1">
      <c r="A44" s="147" t="s">
        <v>177</v>
      </c>
      <c r="B44" s="139"/>
      <c r="C44" s="134"/>
      <c r="D44" s="136"/>
    </row>
    <row r="45" spans="1:4" s="54" customFormat="1" ht="15.75" customHeight="1">
      <c r="A45" s="138" t="s">
        <v>182</v>
      </c>
      <c r="B45" s="137">
        <v>0</v>
      </c>
      <c r="C45" s="134"/>
      <c r="D45" s="136"/>
    </row>
    <row r="46" spans="1:4" s="54" customFormat="1" ht="15.75" customHeight="1">
      <c r="A46" s="147" t="s">
        <v>183</v>
      </c>
      <c r="B46" s="139"/>
      <c r="C46" s="134"/>
      <c r="D46" s="136"/>
    </row>
    <row r="47" spans="1:4" s="54" customFormat="1" ht="15.75" customHeight="1">
      <c r="A47" s="118" t="s">
        <v>65</v>
      </c>
      <c r="B47" s="137">
        <f>B30+B31+B42+B45</f>
        <v>15900000</v>
      </c>
      <c r="C47" s="118" t="s">
        <v>66</v>
      </c>
      <c r="D47" s="137">
        <f>D30+D31+D35+D36+D37</f>
        <v>15900000</v>
      </c>
    </row>
  </sheetData>
  <sheetProtection/>
  <mergeCells count="1">
    <mergeCell ref="A1:D1"/>
  </mergeCells>
  <printOptions/>
  <pageMargins left="0.75" right="0.75" top="1" bottom="1" header="0.51" footer="0.51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7"/>
  <sheetViews>
    <sheetView zoomScaleSheetLayoutView="100" workbookViewId="0" topLeftCell="A1">
      <selection activeCell="D2" sqref="D2"/>
    </sheetView>
  </sheetViews>
  <sheetFormatPr defaultColWidth="8.00390625" defaultRowHeight="14.25" customHeight="1"/>
  <cols>
    <col min="1" max="1" width="28.25390625" style="54" customWidth="1"/>
    <col min="2" max="2" width="18.625" style="54" customWidth="1"/>
    <col min="3" max="3" width="26.625" style="54" customWidth="1"/>
    <col min="4" max="4" width="18.625" style="54" customWidth="1"/>
    <col min="5" max="5" width="11.125" style="54" bestFit="1" customWidth="1"/>
    <col min="6" max="6" width="10.125" style="54" bestFit="1" customWidth="1"/>
    <col min="7" max="7" width="14.50390625" style="54" customWidth="1"/>
    <col min="8" max="8" width="8.00390625" style="54" customWidth="1"/>
    <col min="9" max="9" width="14.625" style="54" customWidth="1"/>
    <col min="10" max="16384" width="8.00390625" style="54" customWidth="1"/>
  </cols>
  <sheetData>
    <row r="1" spans="1:4" s="54" customFormat="1" ht="27" customHeight="1">
      <c r="A1" s="111" t="s">
        <v>188</v>
      </c>
      <c r="B1" s="112"/>
      <c r="C1" s="112"/>
      <c r="D1" s="112"/>
    </row>
    <row r="2" spans="1:4" s="54" customFormat="1" ht="15" customHeight="1">
      <c r="A2" s="113"/>
      <c r="B2" s="114"/>
      <c r="C2" s="113"/>
      <c r="D2" s="115" t="s">
        <v>189</v>
      </c>
    </row>
    <row r="3" spans="1:4" s="54" customFormat="1" ht="15" customHeight="1">
      <c r="A3" s="116"/>
      <c r="B3" s="117"/>
      <c r="C3" s="116"/>
      <c r="D3" s="60" t="s">
        <v>112</v>
      </c>
    </row>
    <row r="4" spans="1:4" s="54" customFormat="1" ht="15.75" customHeight="1">
      <c r="A4" s="118" t="s">
        <v>69</v>
      </c>
      <c r="B4" s="119" t="s">
        <v>113</v>
      </c>
      <c r="C4" s="119" t="s">
        <v>73</v>
      </c>
      <c r="D4" s="119" t="s">
        <v>113</v>
      </c>
    </row>
    <row r="5" spans="1:4" s="54" customFormat="1" ht="15.75" customHeight="1">
      <c r="A5" s="120" t="s">
        <v>114</v>
      </c>
      <c r="B5" s="121">
        <f>SUM(B6:B20)</f>
        <v>5280000</v>
      </c>
      <c r="C5" s="122" t="s">
        <v>115</v>
      </c>
      <c r="D5" s="123"/>
    </row>
    <row r="6" spans="1:4" s="54" customFormat="1" ht="15.75" customHeight="1">
      <c r="A6" s="124" t="s">
        <v>116</v>
      </c>
      <c r="B6" s="125">
        <v>2100000</v>
      </c>
      <c r="C6" s="122" t="s">
        <v>117</v>
      </c>
      <c r="D6" s="126"/>
    </row>
    <row r="7" spans="1:4" s="54" customFormat="1" ht="15.75" customHeight="1">
      <c r="A7" s="124" t="s">
        <v>118</v>
      </c>
      <c r="B7" s="125"/>
      <c r="C7" s="127" t="s">
        <v>119</v>
      </c>
      <c r="D7" s="126"/>
    </row>
    <row r="8" spans="1:4" s="54" customFormat="1" ht="15.75" customHeight="1">
      <c r="A8" s="124" t="s">
        <v>120</v>
      </c>
      <c r="B8" s="125">
        <v>1280000</v>
      </c>
      <c r="C8" s="127" t="s">
        <v>121</v>
      </c>
      <c r="D8" s="126"/>
    </row>
    <row r="9" spans="1:4" s="54" customFormat="1" ht="15.75" customHeight="1">
      <c r="A9" s="124" t="s">
        <v>122</v>
      </c>
      <c r="B9" s="125">
        <v>500000</v>
      </c>
      <c r="C9" s="127" t="s">
        <v>123</v>
      </c>
      <c r="D9" s="126"/>
    </row>
    <row r="10" spans="1:4" s="54" customFormat="1" ht="15.75" customHeight="1">
      <c r="A10" s="124" t="s">
        <v>124</v>
      </c>
      <c r="B10" s="125"/>
      <c r="C10" s="127" t="s">
        <v>125</v>
      </c>
      <c r="D10" s="126"/>
    </row>
    <row r="11" spans="1:4" s="54" customFormat="1" ht="15.75" customHeight="1">
      <c r="A11" s="124" t="s">
        <v>126</v>
      </c>
      <c r="B11" s="125"/>
      <c r="C11" s="127" t="s">
        <v>127</v>
      </c>
      <c r="D11" s="126"/>
    </row>
    <row r="12" spans="1:4" s="54" customFormat="1" ht="15.75" customHeight="1">
      <c r="A12" s="124" t="s">
        <v>128</v>
      </c>
      <c r="B12" s="125">
        <v>900000</v>
      </c>
      <c r="C12" s="127" t="s">
        <v>129</v>
      </c>
      <c r="D12" s="126"/>
    </row>
    <row r="13" spans="1:7" s="54" customFormat="1" ht="15.75" customHeight="1">
      <c r="A13" s="124" t="s">
        <v>130</v>
      </c>
      <c r="B13" s="125">
        <v>150000</v>
      </c>
      <c r="C13" s="127" t="s">
        <v>131</v>
      </c>
      <c r="D13" s="126"/>
      <c r="G13" s="128"/>
    </row>
    <row r="14" spans="1:4" s="54" customFormat="1" ht="15.75" customHeight="1">
      <c r="A14" s="124" t="s">
        <v>132</v>
      </c>
      <c r="B14" s="125">
        <v>340000</v>
      </c>
      <c r="C14" s="127" t="s">
        <v>133</v>
      </c>
      <c r="D14" s="126"/>
    </row>
    <row r="15" spans="1:4" s="54" customFormat="1" ht="15.75" customHeight="1">
      <c r="A15" s="124" t="s">
        <v>134</v>
      </c>
      <c r="B15" s="125"/>
      <c r="C15" s="127" t="s">
        <v>135</v>
      </c>
      <c r="D15" s="126"/>
    </row>
    <row r="16" spans="1:4" s="54" customFormat="1" ht="15.75" customHeight="1">
      <c r="A16" s="124" t="s">
        <v>136</v>
      </c>
      <c r="B16" s="125">
        <v>10000</v>
      </c>
      <c r="C16" s="127" t="s">
        <v>137</v>
      </c>
      <c r="D16" s="126"/>
    </row>
    <row r="17" spans="1:4" s="54" customFormat="1" ht="15.75" customHeight="1">
      <c r="A17" s="124" t="s">
        <v>138</v>
      </c>
      <c r="B17" s="125"/>
      <c r="C17" s="127" t="s">
        <v>139</v>
      </c>
      <c r="D17" s="126"/>
    </row>
    <row r="18" spans="1:4" s="54" customFormat="1" ht="15.75" customHeight="1">
      <c r="A18" s="124" t="s">
        <v>140</v>
      </c>
      <c r="B18" s="125"/>
      <c r="C18" s="127" t="s">
        <v>141</v>
      </c>
      <c r="D18" s="126"/>
    </row>
    <row r="19" spans="1:4" s="54" customFormat="1" ht="15.75" customHeight="1">
      <c r="A19" s="124" t="s">
        <v>142</v>
      </c>
      <c r="B19" s="125"/>
      <c r="C19" s="129" t="s">
        <v>143</v>
      </c>
      <c r="D19" s="126"/>
    </row>
    <row r="20" spans="1:4" s="54" customFormat="1" ht="15.75" customHeight="1">
      <c r="A20" s="124" t="s">
        <v>144</v>
      </c>
      <c r="B20" s="125"/>
      <c r="C20" s="130" t="s">
        <v>145</v>
      </c>
      <c r="D20" s="126"/>
    </row>
    <row r="21" spans="1:4" s="54" customFormat="1" ht="15.75" customHeight="1">
      <c r="A21" s="131" t="s">
        <v>146</v>
      </c>
      <c r="B21" s="132">
        <f>SUM(B22:B26)</f>
        <v>0</v>
      </c>
      <c r="C21" s="127" t="s">
        <v>147</v>
      </c>
      <c r="D21" s="126"/>
    </row>
    <row r="22" spans="1:4" s="54" customFormat="1" ht="15.75" customHeight="1">
      <c r="A22" s="124" t="s">
        <v>148</v>
      </c>
      <c r="B22" s="125"/>
      <c r="C22" s="129" t="s">
        <v>149</v>
      </c>
      <c r="D22" s="126"/>
    </row>
    <row r="23" spans="1:4" s="54" customFormat="1" ht="15.75" customHeight="1">
      <c r="A23" s="124" t="s">
        <v>150</v>
      </c>
      <c r="B23" s="125"/>
      <c r="C23" s="127" t="s">
        <v>151</v>
      </c>
      <c r="D23" s="126"/>
    </row>
    <row r="24" spans="1:4" s="54" customFormat="1" ht="15.75" customHeight="1">
      <c r="A24" s="124" t="s">
        <v>152</v>
      </c>
      <c r="B24" s="125"/>
      <c r="C24" s="127" t="s">
        <v>153</v>
      </c>
      <c r="D24" s="126"/>
    </row>
    <row r="25" spans="1:4" s="54" customFormat="1" ht="15.75" customHeight="1">
      <c r="A25" s="124" t="s">
        <v>154</v>
      </c>
      <c r="B25" s="125"/>
      <c r="C25" s="127" t="s">
        <v>155</v>
      </c>
      <c r="D25" s="126"/>
    </row>
    <row r="26" spans="1:4" s="54" customFormat="1" ht="15.75" customHeight="1">
      <c r="A26" s="124" t="s">
        <v>156</v>
      </c>
      <c r="B26" s="125"/>
      <c r="C26" s="133" t="s">
        <v>157</v>
      </c>
      <c r="D26" s="126"/>
    </row>
    <row r="27" spans="1:4" s="54" customFormat="1" ht="15.75" customHeight="1">
      <c r="A27" s="134"/>
      <c r="B27" s="134"/>
      <c r="C27" s="135" t="s">
        <v>158</v>
      </c>
      <c r="D27" s="126"/>
    </row>
    <row r="28" spans="1:4" s="54" customFormat="1" ht="15.75" customHeight="1">
      <c r="A28" s="124"/>
      <c r="B28" s="125"/>
      <c r="C28" s="135" t="s">
        <v>159</v>
      </c>
      <c r="D28" s="126"/>
    </row>
    <row r="29" spans="1:4" s="54" customFormat="1" ht="15.75" customHeight="1">
      <c r="A29" s="134"/>
      <c r="B29" s="136"/>
      <c r="C29" s="134"/>
      <c r="D29" s="136"/>
    </row>
    <row r="30" spans="1:4" s="54" customFormat="1" ht="15.75" customHeight="1">
      <c r="A30" s="118" t="s">
        <v>160</v>
      </c>
      <c r="B30" s="132">
        <f>B5+B21</f>
        <v>5280000</v>
      </c>
      <c r="C30" s="118" t="s">
        <v>161</v>
      </c>
      <c r="D30" s="137">
        <f>SUM(D5:D28)</f>
        <v>0</v>
      </c>
    </row>
    <row r="31" spans="1:4" s="54" customFormat="1" ht="15.75" customHeight="1">
      <c r="A31" s="138" t="s">
        <v>162</v>
      </c>
      <c r="B31" s="137">
        <f>B32+B33+B38+B41</f>
        <v>0</v>
      </c>
      <c r="C31" s="138" t="s">
        <v>163</v>
      </c>
      <c r="D31" s="137">
        <f>D32</f>
        <v>5280000</v>
      </c>
    </row>
    <row r="32" spans="1:4" s="54" customFormat="1" ht="15.75" customHeight="1">
      <c r="A32" s="138" t="s">
        <v>164</v>
      </c>
      <c r="B32" s="139">
        <v>0</v>
      </c>
      <c r="C32" s="140" t="s">
        <v>165</v>
      </c>
      <c r="D32" s="139">
        <f>D33+D34</f>
        <v>5280000</v>
      </c>
    </row>
    <row r="33" spans="1:4" s="54" customFormat="1" ht="15.75" customHeight="1">
      <c r="A33" s="138" t="s">
        <v>166</v>
      </c>
      <c r="B33" s="139">
        <f>SUM(B34:B37)</f>
        <v>0</v>
      </c>
      <c r="C33" s="141" t="s">
        <v>167</v>
      </c>
      <c r="D33" s="139">
        <f>B47</f>
        <v>5280000</v>
      </c>
    </row>
    <row r="34" spans="1:4" s="54" customFormat="1" ht="15.75" customHeight="1">
      <c r="A34" s="134" t="s">
        <v>168</v>
      </c>
      <c r="B34" s="139"/>
      <c r="C34" s="142" t="s">
        <v>169</v>
      </c>
      <c r="D34" s="139">
        <v>0</v>
      </c>
    </row>
    <row r="35" spans="1:4" s="54" customFormat="1" ht="15.75" customHeight="1">
      <c r="A35" s="134" t="s">
        <v>170</v>
      </c>
      <c r="B35" s="139"/>
      <c r="C35" s="138" t="s">
        <v>171</v>
      </c>
      <c r="D35" s="139"/>
    </row>
    <row r="36" spans="1:4" s="54" customFormat="1" ht="15.75" customHeight="1">
      <c r="A36" s="134" t="s">
        <v>172</v>
      </c>
      <c r="B36" s="139"/>
      <c r="C36" s="138" t="s">
        <v>173</v>
      </c>
      <c r="D36" s="139"/>
    </row>
    <row r="37" spans="1:4" s="54" customFormat="1" ht="15.75" customHeight="1">
      <c r="A37" s="134" t="s">
        <v>174</v>
      </c>
      <c r="B37" s="139"/>
      <c r="C37" s="138" t="s">
        <v>175</v>
      </c>
      <c r="D37" s="136"/>
    </row>
    <row r="38" spans="1:4" s="54" customFormat="1" ht="15.75" customHeight="1">
      <c r="A38" s="143" t="s">
        <v>176</v>
      </c>
      <c r="B38" s="139">
        <v>0</v>
      </c>
      <c r="C38" s="144" t="s">
        <v>177</v>
      </c>
      <c r="D38" s="136"/>
    </row>
    <row r="39" spans="1:4" s="54" customFormat="1" ht="15.75" customHeight="1">
      <c r="A39" s="145" t="s">
        <v>178</v>
      </c>
      <c r="B39" s="139"/>
      <c r="C39" s="141"/>
      <c r="D39" s="137"/>
    </row>
    <row r="40" spans="1:4" s="54" customFormat="1" ht="15.75" customHeight="1">
      <c r="A40" s="145" t="s">
        <v>179</v>
      </c>
      <c r="B40" s="139"/>
      <c r="C40" s="140"/>
      <c r="D40" s="137"/>
    </row>
    <row r="41" spans="1:4" s="54" customFormat="1" ht="15.75" customHeight="1">
      <c r="A41" s="138" t="s">
        <v>180</v>
      </c>
      <c r="B41" s="139">
        <v>0</v>
      </c>
      <c r="C41" s="141"/>
      <c r="D41" s="146"/>
    </row>
    <row r="42" spans="1:4" s="54" customFormat="1" ht="15.75" customHeight="1">
      <c r="A42" s="138" t="s">
        <v>59</v>
      </c>
      <c r="B42" s="137">
        <v>0</v>
      </c>
      <c r="C42" s="141"/>
      <c r="D42" s="126"/>
    </row>
    <row r="43" spans="1:4" s="54" customFormat="1" ht="15.75" customHeight="1">
      <c r="A43" s="147" t="s">
        <v>181</v>
      </c>
      <c r="B43" s="137"/>
      <c r="C43" s="134"/>
      <c r="D43" s="136"/>
    </row>
    <row r="44" spans="1:4" s="54" customFormat="1" ht="15.75" customHeight="1">
      <c r="A44" s="147" t="s">
        <v>177</v>
      </c>
      <c r="B44" s="139"/>
      <c r="C44" s="134"/>
      <c r="D44" s="136"/>
    </row>
    <row r="45" spans="1:4" s="54" customFormat="1" ht="15.75" customHeight="1">
      <c r="A45" s="138" t="s">
        <v>182</v>
      </c>
      <c r="B45" s="137">
        <v>0</v>
      </c>
      <c r="C45" s="134"/>
      <c r="D45" s="136"/>
    </row>
    <row r="46" spans="1:4" s="54" customFormat="1" ht="15.75" customHeight="1">
      <c r="A46" s="147" t="s">
        <v>183</v>
      </c>
      <c r="B46" s="139"/>
      <c r="C46" s="134"/>
      <c r="D46" s="136"/>
    </row>
    <row r="47" spans="1:4" s="54" customFormat="1" ht="15.75" customHeight="1">
      <c r="A47" s="118" t="s">
        <v>65</v>
      </c>
      <c r="B47" s="137">
        <f>B30+B31+B42+B45</f>
        <v>5280000</v>
      </c>
      <c r="C47" s="118" t="s">
        <v>66</v>
      </c>
      <c r="D47" s="137">
        <f>D30+D31+D35+D36+D37</f>
        <v>5280000</v>
      </c>
    </row>
  </sheetData>
  <sheetProtection/>
  <mergeCells count="1">
    <mergeCell ref="A1:D1"/>
  </mergeCells>
  <printOptions/>
  <pageMargins left="0.75" right="0.75" top="1" bottom="1" header="0.51" footer="0.51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82"/>
  <sheetViews>
    <sheetView zoomScaleSheetLayoutView="100" workbookViewId="0" topLeftCell="A1">
      <selection activeCell="D13" sqref="D13"/>
    </sheetView>
  </sheetViews>
  <sheetFormatPr defaultColWidth="9.00390625" defaultRowHeight="14.25"/>
  <cols>
    <col min="1" max="1" width="24.75390625" style="0" customWidth="1"/>
    <col min="2" max="2" width="33.75390625" style="79" customWidth="1"/>
    <col min="3" max="3" width="24.25390625" style="79" customWidth="1"/>
    <col min="4" max="4" width="13.125" style="0" bestFit="1" customWidth="1"/>
    <col min="5" max="5" width="10.375" style="0" bestFit="1" customWidth="1"/>
    <col min="6" max="7" width="12.625" style="0" bestFit="1" customWidth="1"/>
    <col min="8" max="9" width="11.50390625" style="0" bestFit="1" customWidth="1"/>
    <col min="11" max="11" width="11.50390625" style="0" bestFit="1" customWidth="1"/>
  </cols>
  <sheetData>
    <row r="1" spans="1:3" ht="30.75" customHeight="1">
      <c r="A1" s="80" t="s">
        <v>190</v>
      </c>
      <c r="B1" s="81"/>
      <c r="C1" s="81"/>
    </row>
    <row r="2" spans="1:3" ht="14.25">
      <c r="A2" s="82"/>
      <c r="B2" s="82"/>
      <c r="C2" s="83" t="s">
        <v>191</v>
      </c>
    </row>
    <row r="3" spans="1:3" ht="14.25">
      <c r="A3" s="82"/>
      <c r="B3" s="82"/>
      <c r="C3" s="83" t="s">
        <v>112</v>
      </c>
    </row>
    <row r="4" spans="1:3" ht="24.75" customHeight="1">
      <c r="A4" s="84" t="s">
        <v>192</v>
      </c>
      <c r="B4" s="85" t="s">
        <v>193</v>
      </c>
      <c r="C4" s="86" t="s">
        <v>194</v>
      </c>
    </row>
    <row r="5" spans="1:3" ht="24.75" customHeight="1">
      <c r="A5" s="87">
        <v>201</v>
      </c>
      <c r="B5" s="88" t="s">
        <v>195</v>
      </c>
      <c r="C5" s="89">
        <f>C6+C8+C11+C15+C17+C20+C22+C24+C26+C28</f>
        <v>43664613.752000004</v>
      </c>
    </row>
    <row r="6" spans="1:3" ht="24.75" customHeight="1">
      <c r="A6" s="90">
        <v>20104</v>
      </c>
      <c r="B6" s="91" t="s">
        <v>196</v>
      </c>
      <c r="C6" s="92">
        <v>1300000</v>
      </c>
    </row>
    <row r="7" spans="1:3" ht="24.75" customHeight="1">
      <c r="A7" s="93">
        <v>2010499</v>
      </c>
      <c r="B7" s="94" t="s">
        <v>197</v>
      </c>
      <c r="C7" s="92">
        <v>1300000</v>
      </c>
    </row>
    <row r="8" spans="1:3" ht="24.75" customHeight="1">
      <c r="A8" s="90">
        <v>20105</v>
      </c>
      <c r="B8" s="91" t="s">
        <v>198</v>
      </c>
      <c r="C8" s="95">
        <f>SUM(C9:C10)</f>
        <v>180000</v>
      </c>
    </row>
    <row r="9" spans="1:3" ht="24.75" customHeight="1">
      <c r="A9" s="96">
        <v>2010507</v>
      </c>
      <c r="B9" s="94" t="s">
        <v>199</v>
      </c>
      <c r="C9" s="97">
        <v>110000</v>
      </c>
    </row>
    <row r="10" spans="1:3" ht="24.75" customHeight="1">
      <c r="A10" s="96">
        <v>2010599</v>
      </c>
      <c r="B10" s="94" t="s">
        <v>200</v>
      </c>
      <c r="C10" s="97">
        <v>70000</v>
      </c>
    </row>
    <row r="11" spans="1:3" ht="24.75" customHeight="1">
      <c r="A11" s="90">
        <v>20106</v>
      </c>
      <c r="B11" s="91" t="s">
        <v>201</v>
      </c>
      <c r="C11" s="95">
        <f>SUM(C12:C14)</f>
        <v>3251301.948</v>
      </c>
    </row>
    <row r="12" spans="1:3" ht="24.75" customHeight="1">
      <c r="A12" s="98">
        <v>2010601</v>
      </c>
      <c r="B12" s="94" t="s">
        <v>202</v>
      </c>
      <c r="C12" s="99">
        <v>1874901.948</v>
      </c>
    </row>
    <row r="13" spans="1:3" ht="24.75" customHeight="1">
      <c r="A13" s="98">
        <v>2010605</v>
      </c>
      <c r="B13" s="94" t="s">
        <v>203</v>
      </c>
      <c r="C13" s="99">
        <v>376400</v>
      </c>
    </row>
    <row r="14" spans="1:3" ht="24.75" customHeight="1">
      <c r="A14" s="98">
        <v>2010608</v>
      </c>
      <c r="B14" s="94" t="s">
        <v>204</v>
      </c>
      <c r="C14" s="100">
        <v>1000000</v>
      </c>
    </row>
    <row r="15" spans="1:3" ht="24.75" customHeight="1">
      <c r="A15" s="90">
        <v>20107</v>
      </c>
      <c r="B15" s="91" t="s">
        <v>205</v>
      </c>
      <c r="C15" s="95">
        <f>SUM(C16)</f>
        <v>10000000</v>
      </c>
    </row>
    <row r="16" spans="1:3" ht="24.75" customHeight="1">
      <c r="A16" s="98">
        <v>2010799</v>
      </c>
      <c r="B16" s="94" t="s">
        <v>206</v>
      </c>
      <c r="C16" s="100">
        <v>10000000</v>
      </c>
    </row>
    <row r="17" spans="1:3" ht="24.75" customHeight="1">
      <c r="A17" s="90">
        <v>20110</v>
      </c>
      <c r="B17" s="91" t="s">
        <v>207</v>
      </c>
      <c r="C17" s="95">
        <f>SUM(C18:C19)</f>
        <v>3115000</v>
      </c>
    </row>
    <row r="18" spans="1:3" ht="24.75" customHeight="1">
      <c r="A18" s="93">
        <v>2011002</v>
      </c>
      <c r="B18" s="94" t="s">
        <v>208</v>
      </c>
      <c r="C18" s="92">
        <v>2000000</v>
      </c>
    </row>
    <row r="19" spans="1:3" ht="24.75" customHeight="1">
      <c r="A19" s="93">
        <v>2011099</v>
      </c>
      <c r="B19" s="94" t="s">
        <v>209</v>
      </c>
      <c r="C19" s="92">
        <v>1115000</v>
      </c>
    </row>
    <row r="20" spans="1:3" ht="24.75" customHeight="1">
      <c r="A20" s="90">
        <v>20113</v>
      </c>
      <c r="B20" s="91" t="s">
        <v>210</v>
      </c>
      <c r="C20" s="95">
        <f aca="true" t="shared" si="0" ref="C20:C24">SUM(C21)</f>
        <v>4000000</v>
      </c>
    </row>
    <row r="21" spans="1:3" ht="24.75" customHeight="1">
      <c r="A21" s="93">
        <v>2011308</v>
      </c>
      <c r="B21" s="94" t="s">
        <v>211</v>
      </c>
      <c r="C21" s="100">
        <v>4000000</v>
      </c>
    </row>
    <row r="22" spans="1:3" ht="24.75" customHeight="1">
      <c r="A22" s="90">
        <v>20129</v>
      </c>
      <c r="B22" s="91" t="s">
        <v>212</v>
      </c>
      <c r="C22" s="95">
        <f t="shared" si="0"/>
        <v>90000</v>
      </c>
    </row>
    <row r="23" spans="1:3" ht="24.75" customHeight="1">
      <c r="A23" s="93">
        <v>2012906</v>
      </c>
      <c r="B23" s="94" t="s">
        <v>213</v>
      </c>
      <c r="C23" s="100">
        <v>90000</v>
      </c>
    </row>
    <row r="24" spans="1:3" ht="24.75" customHeight="1">
      <c r="A24" s="90">
        <v>20132</v>
      </c>
      <c r="B24" s="91" t="s">
        <v>214</v>
      </c>
      <c r="C24" s="95">
        <f t="shared" si="0"/>
        <v>189500</v>
      </c>
    </row>
    <row r="25" spans="1:3" ht="24.75" customHeight="1">
      <c r="A25" s="93">
        <v>2013299</v>
      </c>
      <c r="B25" s="94" t="s">
        <v>215</v>
      </c>
      <c r="C25" s="100">
        <v>189500</v>
      </c>
    </row>
    <row r="26" spans="1:3" ht="24.75" customHeight="1">
      <c r="A26" s="90">
        <v>20136</v>
      </c>
      <c r="B26" s="91" t="s">
        <v>216</v>
      </c>
      <c r="C26" s="95">
        <f>SUM(C27)</f>
        <v>4860000</v>
      </c>
    </row>
    <row r="27" spans="1:3" ht="24.75" customHeight="1">
      <c r="A27" s="93">
        <v>2013699</v>
      </c>
      <c r="B27" s="94" t="s">
        <v>216</v>
      </c>
      <c r="C27" s="100">
        <v>4860000</v>
      </c>
    </row>
    <row r="28" spans="1:3" ht="24.75" customHeight="1">
      <c r="A28" s="90">
        <v>20199</v>
      </c>
      <c r="B28" s="91" t="s">
        <v>217</v>
      </c>
      <c r="C28" s="95">
        <f>SUM(C29)</f>
        <v>16678811.804000001</v>
      </c>
    </row>
    <row r="29" spans="1:3" ht="24.75" customHeight="1">
      <c r="A29" s="93">
        <v>2019999</v>
      </c>
      <c r="B29" s="101" t="s">
        <v>217</v>
      </c>
      <c r="C29" s="100">
        <v>16678811.804000001</v>
      </c>
    </row>
    <row r="30" spans="1:3" s="77" customFormat="1" ht="24.75" customHeight="1">
      <c r="A30" s="102">
        <v>206</v>
      </c>
      <c r="B30" s="103" t="s">
        <v>218</v>
      </c>
      <c r="C30" s="104">
        <f>SUM(C32)</f>
        <v>22000000</v>
      </c>
    </row>
    <row r="31" spans="1:3" s="77" customFormat="1" ht="24.75" customHeight="1">
      <c r="A31" s="105">
        <v>20604</v>
      </c>
      <c r="B31" s="106" t="s">
        <v>219</v>
      </c>
      <c r="C31" s="107">
        <v>22000000</v>
      </c>
    </row>
    <row r="32" spans="1:3" ht="24.75" customHeight="1">
      <c r="A32" s="96">
        <v>2060499</v>
      </c>
      <c r="B32" s="94" t="s">
        <v>220</v>
      </c>
      <c r="C32" s="100">
        <v>22000000</v>
      </c>
    </row>
    <row r="33" spans="1:3" ht="24.75" customHeight="1">
      <c r="A33" s="87">
        <v>208</v>
      </c>
      <c r="B33" s="88" t="s">
        <v>221</v>
      </c>
      <c r="C33" s="89">
        <v>2463763.68</v>
      </c>
    </row>
    <row r="34" spans="1:3" ht="24.75" customHeight="1">
      <c r="A34" s="90">
        <v>20801</v>
      </c>
      <c r="B34" s="91" t="s">
        <v>222</v>
      </c>
      <c r="C34" s="108">
        <v>300000</v>
      </c>
    </row>
    <row r="35" spans="1:3" ht="24.75" customHeight="1">
      <c r="A35" s="98">
        <v>2080104</v>
      </c>
      <c r="B35" s="94" t="s">
        <v>223</v>
      </c>
      <c r="C35" s="108">
        <v>300000</v>
      </c>
    </row>
    <row r="36" spans="1:3" ht="24.75" customHeight="1">
      <c r="A36" s="90">
        <v>20805</v>
      </c>
      <c r="B36" s="91" t="s">
        <v>224</v>
      </c>
      <c r="C36" s="95">
        <v>2163763.68</v>
      </c>
    </row>
    <row r="37" spans="1:3" ht="24.75" customHeight="1">
      <c r="A37" s="98">
        <v>2080501</v>
      </c>
      <c r="B37" s="94" t="s">
        <v>225</v>
      </c>
      <c r="C37" s="108">
        <v>183360</v>
      </c>
    </row>
    <row r="38" spans="1:3" ht="24.75" customHeight="1">
      <c r="A38" s="98">
        <v>2080502</v>
      </c>
      <c r="B38" s="94" t="s">
        <v>226</v>
      </c>
      <c r="C38" s="108">
        <v>29280</v>
      </c>
    </row>
    <row r="39" spans="1:3" ht="24.75" customHeight="1">
      <c r="A39" s="98">
        <v>2080505</v>
      </c>
      <c r="B39" s="94" t="s">
        <v>227</v>
      </c>
      <c r="C39" s="108">
        <v>1483105.932</v>
      </c>
    </row>
    <row r="40" spans="1:3" ht="24.75" customHeight="1">
      <c r="A40" s="98">
        <v>2080506</v>
      </c>
      <c r="B40" s="94" t="s">
        <v>228</v>
      </c>
      <c r="C40" s="108">
        <v>468017.748</v>
      </c>
    </row>
    <row r="41" spans="1:3" ht="24.75" customHeight="1">
      <c r="A41" s="87">
        <v>211</v>
      </c>
      <c r="B41" s="88" t="s">
        <v>229</v>
      </c>
      <c r="C41" s="89">
        <v>1190000</v>
      </c>
    </row>
    <row r="42" spans="1:3" ht="24.75" customHeight="1">
      <c r="A42" s="90">
        <v>21101</v>
      </c>
      <c r="B42" s="91" t="s">
        <v>230</v>
      </c>
      <c r="C42" s="95">
        <v>90000</v>
      </c>
    </row>
    <row r="43" spans="1:3" ht="24.75" customHeight="1">
      <c r="A43" s="93">
        <v>2110199</v>
      </c>
      <c r="B43" s="94" t="s">
        <v>231</v>
      </c>
      <c r="C43" s="108">
        <v>90000</v>
      </c>
    </row>
    <row r="44" spans="1:3" ht="24.75" customHeight="1">
      <c r="A44" s="90">
        <v>21102</v>
      </c>
      <c r="B44" s="91" t="s">
        <v>232</v>
      </c>
      <c r="C44" s="95">
        <v>1100000</v>
      </c>
    </row>
    <row r="45" spans="1:3" ht="24.75" customHeight="1">
      <c r="A45" s="93">
        <v>2110203</v>
      </c>
      <c r="B45" s="94" t="s">
        <v>233</v>
      </c>
      <c r="C45" s="108">
        <v>1000000</v>
      </c>
    </row>
    <row r="46" spans="1:3" ht="24.75" customHeight="1">
      <c r="A46" s="93">
        <v>2110299</v>
      </c>
      <c r="B46" s="94" t="s">
        <v>234</v>
      </c>
      <c r="C46" s="108">
        <v>100000</v>
      </c>
    </row>
    <row r="47" spans="1:3" ht="24.75" customHeight="1">
      <c r="A47" s="87">
        <v>212</v>
      </c>
      <c r="B47" s="88" t="s">
        <v>235</v>
      </c>
      <c r="C47" s="89">
        <v>27922000</v>
      </c>
    </row>
    <row r="48" spans="1:3" ht="24.75" customHeight="1">
      <c r="A48" s="90">
        <v>21203</v>
      </c>
      <c r="B48" s="91" t="s">
        <v>236</v>
      </c>
      <c r="C48" s="95">
        <f>SUM(C49:C50)</f>
        <v>23160000</v>
      </c>
    </row>
    <row r="49" spans="1:3" ht="24.75" customHeight="1">
      <c r="A49" s="98">
        <v>2120303</v>
      </c>
      <c r="B49" s="94" t="s">
        <v>237</v>
      </c>
      <c r="C49" s="108">
        <v>760000</v>
      </c>
    </row>
    <row r="50" spans="1:3" ht="24.75" customHeight="1">
      <c r="A50" s="98">
        <v>2120399</v>
      </c>
      <c r="B50" s="94" t="s">
        <v>238</v>
      </c>
      <c r="C50" s="109">
        <v>22400000</v>
      </c>
    </row>
    <row r="51" spans="1:3" ht="24.75" customHeight="1">
      <c r="A51" s="90">
        <v>21299</v>
      </c>
      <c r="B51" s="91" t="s">
        <v>239</v>
      </c>
      <c r="C51" s="95">
        <v>4762000</v>
      </c>
    </row>
    <row r="52" spans="1:3" ht="24.75" customHeight="1">
      <c r="A52" s="98">
        <v>2129901</v>
      </c>
      <c r="B52" s="94" t="s">
        <v>239</v>
      </c>
      <c r="C52" s="108">
        <v>4712000</v>
      </c>
    </row>
    <row r="53" spans="1:3" ht="24.75" customHeight="1">
      <c r="A53" s="98">
        <v>2129999</v>
      </c>
      <c r="B53" s="94" t="s">
        <v>239</v>
      </c>
      <c r="C53" s="108">
        <v>50000</v>
      </c>
    </row>
    <row r="54" spans="1:3" ht="24.75" customHeight="1">
      <c r="A54" s="87">
        <v>213</v>
      </c>
      <c r="B54" s="88" t="s">
        <v>240</v>
      </c>
      <c r="C54" s="89">
        <f>SUM(C56)</f>
        <v>680000</v>
      </c>
    </row>
    <row r="55" spans="1:3" ht="24.75" customHeight="1">
      <c r="A55" s="90">
        <v>21305</v>
      </c>
      <c r="B55" s="91" t="s">
        <v>241</v>
      </c>
      <c r="C55" s="95">
        <v>680000</v>
      </c>
    </row>
    <row r="56" spans="1:3" ht="24.75" customHeight="1">
      <c r="A56" s="93">
        <v>2130599</v>
      </c>
      <c r="B56" s="94" t="s">
        <v>242</v>
      </c>
      <c r="C56" s="92">
        <v>680000</v>
      </c>
    </row>
    <row r="57" spans="1:3" ht="24.75" customHeight="1">
      <c r="A57" s="87">
        <v>215</v>
      </c>
      <c r="B57" s="88" t="s">
        <v>243</v>
      </c>
      <c r="C57" s="89">
        <f>SUM(C59)</f>
        <v>200000</v>
      </c>
    </row>
    <row r="58" spans="1:3" ht="24.75" customHeight="1">
      <c r="A58" s="90">
        <v>21508</v>
      </c>
      <c r="B58" s="91" t="s">
        <v>244</v>
      </c>
      <c r="C58" s="95">
        <v>200000</v>
      </c>
    </row>
    <row r="59" spans="1:3" ht="24.75" customHeight="1">
      <c r="A59" s="96">
        <v>2150899</v>
      </c>
      <c r="B59" s="94" t="s">
        <v>245</v>
      </c>
      <c r="C59" s="97">
        <v>200000</v>
      </c>
    </row>
    <row r="60" spans="1:3" ht="24.75" customHeight="1">
      <c r="A60" s="87">
        <v>220</v>
      </c>
      <c r="B60" s="88" t="s">
        <v>246</v>
      </c>
      <c r="C60" s="89">
        <f>SUM(C62:C65)</f>
        <v>38644151.7</v>
      </c>
    </row>
    <row r="61" spans="1:3" ht="24.75" customHeight="1">
      <c r="A61" s="90">
        <v>22001</v>
      </c>
      <c r="B61" s="91" t="s">
        <v>247</v>
      </c>
      <c r="C61" s="95">
        <f>SUM(C62:C65)</f>
        <v>38644151.7</v>
      </c>
    </row>
    <row r="62" spans="1:3" ht="24.75" customHeight="1">
      <c r="A62" s="98">
        <v>2200101</v>
      </c>
      <c r="B62" s="94" t="s">
        <v>202</v>
      </c>
      <c r="C62" s="97">
        <v>906151.7</v>
      </c>
    </row>
    <row r="63" spans="1:3" ht="24.75" customHeight="1">
      <c r="A63" s="98">
        <v>2200104</v>
      </c>
      <c r="B63" s="94" t="s">
        <v>248</v>
      </c>
      <c r="C63" s="97">
        <v>1098000</v>
      </c>
    </row>
    <row r="64" spans="1:3" ht="24.75" customHeight="1">
      <c r="A64" s="98">
        <v>2200112</v>
      </c>
      <c r="B64" s="94" t="s">
        <v>249</v>
      </c>
      <c r="C64" s="108">
        <v>36000000</v>
      </c>
    </row>
    <row r="65" spans="1:3" ht="24.75" customHeight="1">
      <c r="A65" s="98">
        <v>2200199</v>
      </c>
      <c r="B65" s="101" t="s">
        <v>250</v>
      </c>
      <c r="C65" s="97">
        <v>640000</v>
      </c>
    </row>
    <row r="66" spans="1:3" ht="24.75" customHeight="1">
      <c r="A66" s="87">
        <v>221</v>
      </c>
      <c r="B66" s="88" t="s">
        <v>251</v>
      </c>
      <c r="C66" s="89">
        <f>SUM(C68:C69)</f>
        <v>1592888.4</v>
      </c>
    </row>
    <row r="67" spans="1:3" ht="24.75" customHeight="1">
      <c r="A67" s="90">
        <v>22102</v>
      </c>
      <c r="B67" s="91" t="s">
        <v>252</v>
      </c>
      <c r="C67" s="95">
        <f>SUM(C68:C69)</f>
        <v>1592888.4</v>
      </c>
    </row>
    <row r="68" spans="1:3" ht="24.75" customHeight="1">
      <c r="A68" s="98">
        <v>2210201</v>
      </c>
      <c r="B68" s="94" t="s">
        <v>253</v>
      </c>
      <c r="C68" s="97">
        <v>981908.4</v>
      </c>
    </row>
    <row r="69" spans="1:3" ht="24.75" customHeight="1">
      <c r="A69" s="98">
        <v>2210203</v>
      </c>
      <c r="B69" s="101" t="s">
        <v>254</v>
      </c>
      <c r="C69" s="97">
        <v>610980</v>
      </c>
    </row>
    <row r="70" spans="1:3" ht="24.75" customHeight="1">
      <c r="A70" s="87">
        <v>224</v>
      </c>
      <c r="B70" s="88" t="s">
        <v>255</v>
      </c>
      <c r="C70" s="89">
        <f>SUM(C72)</f>
        <v>100000</v>
      </c>
    </row>
    <row r="71" spans="1:3" ht="24.75" customHeight="1">
      <c r="A71" s="90">
        <v>22401</v>
      </c>
      <c r="B71" s="91" t="s">
        <v>256</v>
      </c>
      <c r="C71" s="95">
        <v>100000</v>
      </c>
    </row>
    <row r="72" spans="1:3" ht="24.75" customHeight="1">
      <c r="A72" s="96">
        <v>2240106</v>
      </c>
      <c r="B72" s="94" t="s">
        <v>257</v>
      </c>
      <c r="C72" s="97">
        <v>100000</v>
      </c>
    </row>
    <row r="73" spans="1:3" ht="24.75" customHeight="1">
      <c r="A73" s="87">
        <v>227</v>
      </c>
      <c r="B73" s="88" t="s">
        <v>258</v>
      </c>
      <c r="C73" s="89">
        <v>1000000</v>
      </c>
    </row>
    <row r="74" spans="1:3" ht="24.75" customHeight="1">
      <c r="A74" s="87">
        <v>229</v>
      </c>
      <c r="B74" s="88" t="s">
        <v>259</v>
      </c>
      <c r="C74" s="89">
        <f aca="true" t="shared" si="1" ref="C74:C77">C75</f>
        <v>8022582.47</v>
      </c>
    </row>
    <row r="75" spans="1:3" ht="24.75" customHeight="1">
      <c r="A75" s="98">
        <v>22902</v>
      </c>
      <c r="B75" s="91" t="s">
        <v>260</v>
      </c>
      <c r="C75" s="97">
        <v>8022582.47</v>
      </c>
    </row>
    <row r="76" spans="1:3" ht="24.75" customHeight="1">
      <c r="A76" s="87">
        <v>230</v>
      </c>
      <c r="B76" s="88" t="s">
        <v>97</v>
      </c>
      <c r="C76" s="89">
        <f t="shared" si="1"/>
        <v>40680000</v>
      </c>
    </row>
    <row r="77" spans="1:3" s="78" customFormat="1" ht="24.75" customHeight="1">
      <c r="A77" s="90">
        <v>23006</v>
      </c>
      <c r="B77" s="91" t="s">
        <v>261</v>
      </c>
      <c r="C77" s="95">
        <f t="shared" si="1"/>
        <v>40680000</v>
      </c>
    </row>
    <row r="78" spans="1:3" ht="24.75" customHeight="1">
      <c r="A78" s="98">
        <v>2300601</v>
      </c>
      <c r="B78" s="101" t="s">
        <v>262</v>
      </c>
      <c r="C78" s="97">
        <v>40680000</v>
      </c>
    </row>
    <row r="79" spans="1:3" ht="24.75" customHeight="1">
      <c r="A79" s="87">
        <v>232</v>
      </c>
      <c r="B79" s="88" t="s">
        <v>263</v>
      </c>
      <c r="C79" s="89">
        <v>4620000</v>
      </c>
    </row>
    <row r="80" spans="1:3" s="78" customFormat="1" ht="24.75" customHeight="1">
      <c r="A80" s="90">
        <v>23203</v>
      </c>
      <c r="B80" s="91" t="s">
        <v>264</v>
      </c>
      <c r="C80" s="95">
        <v>4620000</v>
      </c>
    </row>
    <row r="81" spans="1:3" ht="24.75" customHeight="1">
      <c r="A81" s="98">
        <v>2320304</v>
      </c>
      <c r="B81" s="101" t="s">
        <v>265</v>
      </c>
      <c r="C81" s="97">
        <v>4620000</v>
      </c>
    </row>
    <row r="82" spans="1:3" ht="24.75" customHeight="1">
      <c r="A82" s="110" t="s">
        <v>266</v>
      </c>
      <c r="B82" s="101"/>
      <c r="C82" s="89">
        <f>C6+C8+C11+C15+C17+C20+C22+C24+C26+C28+C30+C33+C41+C47+C54+C57+C60+C66+C70+C73+C74+C76+C79</f>
        <v>192780000.00200003</v>
      </c>
    </row>
  </sheetData>
  <sheetProtection/>
  <mergeCells count="1">
    <mergeCell ref="A1:C1"/>
  </mergeCells>
  <printOptions/>
  <pageMargins left="0.75" right="0.75" top="1" bottom="1" header="0.51" footer="0.51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41"/>
  <sheetViews>
    <sheetView zoomScaleSheetLayoutView="100" workbookViewId="0" topLeftCell="A1">
      <selection activeCell="G9" sqref="G9"/>
    </sheetView>
  </sheetViews>
  <sheetFormatPr defaultColWidth="9.00390625" defaultRowHeight="36" customHeight="1"/>
  <cols>
    <col min="1" max="1" width="20.625" style="36" customWidth="1"/>
    <col min="2" max="2" width="28.25390625" style="36" customWidth="1"/>
    <col min="3" max="3" width="24.50390625" style="36" customWidth="1"/>
    <col min="4" max="224" width="9.00390625" style="35" customWidth="1"/>
  </cols>
  <sheetData>
    <row r="1" spans="1:3" s="35" customFormat="1" ht="36" customHeight="1">
      <c r="A1" s="70" t="s">
        <v>267</v>
      </c>
      <c r="B1" s="71"/>
      <c r="C1" s="71"/>
    </row>
    <row r="2" spans="1:3" s="35" customFormat="1" ht="19.5" customHeight="1">
      <c r="A2" s="37"/>
      <c r="B2" s="38"/>
      <c r="C2" s="72" t="s">
        <v>268</v>
      </c>
    </row>
    <row r="3" spans="1:3" s="35" customFormat="1" ht="19.5" customHeight="1">
      <c r="A3" s="42"/>
      <c r="B3" s="43"/>
      <c r="C3" s="41" t="s">
        <v>2</v>
      </c>
    </row>
    <row r="4" spans="1:3" s="35" customFormat="1" ht="30" customHeight="1">
      <c r="A4" s="44" t="s">
        <v>192</v>
      </c>
      <c r="B4" s="44" t="s">
        <v>269</v>
      </c>
      <c r="C4" s="44" t="s">
        <v>270</v>
      </c>
    </row>
    <row r="5" spans="1:3" s="35" customFormat="1" ht="30" customHeight="1">
      <c r="A5" s="73" t="s">
        <v>266</v>
      </c>
      <c r="B5" s="74"/>
      <c r="C5" s="47">
        <v>19278.0000002</v>
      </c>
    </row>
    <row r="6" spans="1:3" s="35" customFormat="1" ht="30" customHeight="1">
      <c r="A6" s="73" t="s">
        <v>271</v>
      </c>
      <c r="B6" s="74" t="s">
        <v>272</v>
      </c>
      <c r="C6" s="50">
        <v>1159.3286448000001</v>
      </c>
    </row>
    <row r="7" spans="1:3" s="35" customFormat="1" ht="30" customHeight="1">
      <c r="A7" s="75">
        <v>50101</v>
      </c>
      <c r="B7" s="76" t="s">
        <v>273</v>
      </c>
      <c r="C7" s="53">
        <v>822.1225800000001</v>
      </c>
    </row>
    <row r="8" spans="1:3" s="35" customFormat="1" ht="30" customHeight="1">
      <c r="A8" s="75" t="s">
        <v>274</v>
      </c>
      <c r="B8" s="76" t="s">
        <v>275</v>
      </c>
      <c r="C8" s="53">
        <v>239.01522480000003</v>
      </c>
    </row>
    <row r="9" spans="1:3" s="35" customFormat="1" ht="30" customHeight="1">
      <c r="A9" s="75">
        <v>50103</v>
      </c>
      <c r="B9" s="76" t="s">
        <v>253</v>
      </c>
      <c r="C9" s="53">
        <v>98.19084000000001</v>
      </c>
    </row>
    <row r="10" spans="1:3" s="35" customFormat="1" ht="30" customHeight="1">
      <c r="A10" s="73" t="s">
        <v>276</v>
      </c>
      <c r="B10" s="74" t="s">
        <v>277</v>
      </c>
      <c r="C10" s="50">
        <v>2618.44</v>
      </c>
    </row>
    <row r="11" spans="1:3" s="35" customFormat="1" ht="30" customHeight="1">
      <c r="A11" s="75" t="s">
        <v>278</v>
      </c>
      <c r="B11" s="76" t="s">
        <v>279</v>
      </c>
      <c r="C11" s="53">
        <v>399</v>
      </c>
    </row>
    <row r="12" spans="1:3" s="35" customFormat="1" ht="30" customHeight="1">
      <c r="A12" s="75">
        <v>50202</v>
      </c>
      <c r="B12" s="76" t="s">
        <v>280</v>
      </c>
      <c r="C12" s="53">
        <v>7</v>
      </c>
    </row>
    <row r="13" spans="1:3" s="35" customFormat="1" ht="30" customHeight="1">
      <c r="A13" s="75">
        <v>50203</v>
      </c>
      <c r="B13" s="76" t="s">
        <v>281</v>
      </c>
      <c r="C13" s="53">
        <v>169</v>
      </c>
    </row>
    <row r="14" spans="1:3" s="35" customFormat="1" ht="30" customHeight="1">
      <c r="A14" s="75" t="s">
        <v>282</v>
      </c>
      <c r="B14" s="76" t="s">
        <v>283</v>
      </c>
      <c r="C14" s="53">
        <v>1247.8</v>
      </c>
    </row>
    <row r="15" spans="1:3" s="35" customFormat="1" ht="30" customHeight="1">
      <c r="A15" s="75">
        <v>50208</v>
      </c>
      <c r="B15" s="76" t="s">
        <v>284</v>
      </c>
      <c r="C15" s="53">
        <v>8</v>
      </c>
    </row>
    <row r="16" spans="1:3" s="35" customFormat="1" ht="30" customHeight="1">
      <c r="A16" s="75" t="s">
        <v>285</v>
      </c>
      <c r="B16" s="76" t="s">
        <v>286</v>
      </c>
      <c r="C16" s="53">
        <v>84.64</v>
      </c>
    </row>
    <row r="17" spans="1:3" s="35" customFormat="1" ht="30" customHeight="1">
      <c r="A17" s="75" t="s">
        <v>287</v>
      </c>
      <c r="B17" s="76" t="s">
        <v>288</v>
      </c>
      <c r="C17" s="53">
        <v>703</v>
      </c>
    </row>
    <row r="18" spans="1:3" s="35" customFormat="1" ht="30" customHeight="1">
      <c r="A18" s="73" t="s">
        <v>289</v>
      </c>
      <c r="B18" s="74" t="s">
        <v>290</v>
      </c>
      <c r="C18" s="50">
        <v>6569.5</v>
      </c>
    </row>
    <row r="19" spans="1:3" s="35" customFormat="1" ht="30" customHeight="1">
      <c r="A19" s="75" t="s">
        <v>291</v>
      </c>
      <c r="B19" s="76" t="s">
        <v>292</v>
      </c>
      <c r="C19" s="53">
        <v>2401</v>
      </c>
    </row>
    <row r="20" spans="1:3" s="35" customFormat="1" ht="30" customHeight="1">
      <c r="A20" s="75">
        <v>50303</v>
      </c>
      <c r="B20" s="76" t="s">
        <v>293</v>
      </c>
      <c r="C20" s="53">
        <v>36</v>
      </c>
    </row>
    <row r="21" spans="1:3" s="35" customFormat="1" ht="30" customHeight="1">
      <c r="A21" s="75">
        <v>50305</v>
      </c>
      <c r="B21" s="76" t="s">
        <v>294</v>
      </c>
      <c r="C21" s="53">
        <v>3500</v>
      </c>
    </row>
    <row r="22" spans="1:3" s="35" customFormat="1" ht="30" customHeight="1">
      <c r="A22" s="75">
        <v>50306</v>
      </c>
      <c r="B22" s="76" t="s">
        <v>295</v>
      </c>
      <c r="C22" s="53">
        <v>17.5</v>
      </c>
    </row>
    <row r="23" spans="1:3" s="35" customFormat="1" ht="30" customHeight="1">
      <c r="A23" s="75">
        <v>50307</v>
      </c>
      <c r="B23" s="76" t="s">
        <v>296</v>
      </c>
      <c r="C23" s="53">
        <v>615</v>
      </c>
    </row>
    <row r="24" spans="1:3" s="35" customFormat="1" ht="30" customHeight="1">
      <c r="A24" s="75" t="s">
        <v>297</v>
      </c>
      <c r="B24" s="76" t="s">
        <v>298</v>
      </c>
      <c r="C24" s="53">
        <v>0</v>
      </c>
    </row>
    <row r="25" spans="1:3" s="35" customFormat="1" ht="30" customHeight="1">
      <c r="A25" s="73" t="s">
        <v>299</v>
      </c>
      <c r="B25" s="74" t="s">
        <v>300</v>
      </c>
      <c r="C25" s="50">
        <v>2000</v>
      </c>
    </row>
    <row r="26" spans="1:3" s="35" customFormat="1" ht="30" customHeight="1">
      <c r="A26" s="75" t="s">
        <v>301</v>
      </c>
      <c r="B26" s="76" t="s">
        <v>302</v>
      </c>
      <c r="C26" s="53">
        <v>0</v>
      </c>
    </row>
    <row r="27" spans="1:3" s="35" customFormat="1" ht="30" customHeight="1">
      <c r="A27" s="75">
        <v>50799</v>
      </c>
      <c r="B27" s="76" t="s">
        <v>303</v>
      </c>
      <c r="C27" s="53">
        <v>2000</v>
      </c>
    </row>
    <row r="28" spans="1:3" s="35" customFormat="1" ht="30" customHeight="1">
      <c r="A28" s="73" t="s">
        <v>304</v>
      </c>
      <c r="B28" s="74" t="s">
        <v>305</v>
      </c>
      <c r="C28" s="50">
        <v>446.52310839999996</v>
      </c>
    </row>
    <row r="29" spans="1:3" s="35" customFormat="1" ht="30" customHeight="1">
      <c r="A29" s="75" t="s">
        <v>306</v>
      </c>
      <c r="B29" s="76" t="s">
        <v>307</v>
      </c>
      <c r="C29" s="53">
        <v>1.9491084000000003</v>
      </c>
    </row>
    <row r="30" spans="1:3" s="35" customFormat="1" ht="30" customHeight="1">
      <c r="A30" s="75">
        <v>50905</v>
      </c>
      <c r="B30" s="76" t="s">
        <v>308</v>
      </c>
      <c r="C30" s="53">
        <v>22.008</v>
      </c>
    </row>
    <row r="31" spans="1:3" s="35" customFormat="1" ht="30" customHeight="1">
      <c r="A31" s="75" t="s">
        <v>309</v>
      </c>
      <c r="B31" s="76" t="s">
        <v>310</v>
      </c>
      <c r="C31" s="53">
        <v>422.566</v>
      </c>
    </row>
    <row r="32" spans="1:3" s="35" customFormat="1" ht="30" customHeight="1">
      <c r="A32" s="73" t="s">
        <v>311</v>
      </c>
      <c r="B32" s="74" t="s">
        <v>312</v>
      </c>
      <c r="C32" s="50">
        <v>462</v>
      </c>
    </row>
    <row r="33" spans="1:3" s="35" customFormat="1" ht="30" customHeight="1">
      <c r="A33" s="75" t="s">
        <v>313</v>
      </c>
      <c r="B33" s="76" t="s">
        <v>314</v>
      </c>
      <c r="C33" s="53">
        <v>462</v>
      </c>
    </row>
    <row r="34" spans="1:3" s="35" customFormat="1" ht="30" customHeight="1">
      <c r="A34" s="75" t="s">
        <v>315</v>
      </c>
      <c r="B34" s="76" t="s">
        <v>316</v>
      </c>
      <c r="C34" s="53">
        <v>0</v>
      </c>
    </row>
    <row r="35" spans="1:3" s="35" customFormat="1" ht="30" customHeight="1">
      <c r="A35" s="73" t="s">
        <v>317</v>
      </c>
      <c r="B35" s="74" t="s">
        <v>259</v>
      </c>
      <c r="C35" s="50">
        <v>6022.208247</v>
      </c>
    </row>
    <row r="36" spans="1:3" s="35" customFormat="1" ht="30" customHeight="1">
      <c r="A36" s="75" t="s">
        <v>318</v>
      </c>
      <c r="B36" s="76" t="s">
        <v>259</v>
      </c>
      <c r="C36" s="53">
        <v>6022.208247</v>
      </c>
    </row>
    <row r="37" spans="1:3" s="35" customFormat="1" ht="36" customHeight="1">
      <c r="A37" s="36"/>
      <c r="B37" s="36"/>
      <c r="C37" s="36"/>
    </row>
    <row r="38" spans="1:3" s="35" customFormat="1" ht="36" customHeight="1">
      <c r="A38" s="36"/>
      <c r="B38" s="36"/>
      <c r="C38" s="36"/>
    </row>
    <row r="39" spans="1:3" s="35" customFormat="1" ht="36" customHeight="1">
      <c r="A39" s="36"/>
      <c r="B39" s="36"/>
      <c r="C39" s="36"/>
    </row>
    <row r="40" spans="1:3" s="35" customFormat="1" ht="36" customHeight="1">
      <c r="A40" s="36"/>
      <c r="B40" s="36"/>
      <c r="C40" s="36"/>
    </row>
    <row r="41" spans="1:3" s="35" customFormat="1" ht="36" customHeight="1">
      <c r="A41" s="36"/>
      <c r="B41" s="36"/>
      <c r="C41" s="36"/>
    </row>
  </sheetData>
  <sheetProtection/>
  <mergeCells count="1">
    <mergeCell ref="A1:C1"/>
  </mergeCells>
  <printOptions/>
  <pageMargins left="0.75" right="0.75" top="1" bottom="1" header="0.51" footer="0.51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D34"/>
  <sheetViews>
    <sheetView zoomScaleSheetLayoutView="100" workbookViewId="0" topLeftCell="A1">
      <selection activeCell="G17" sqref="G17"/>
    </sheetView>
  </sheetViews>
  <sheetFormatPr defaultColWidth="8.00390625" defaultRowHeight="14.25" customHeight="1"/>
  <cols>
    <col min="1" max="1" width="27.75390625" style="54" customWidth="1"/>
    <col min="2" max="2" width="18.875" style="54" customWidth="1"/>
    <col min="3" max="3" width="32.125" style="54" customWidth="1"/>
    <col min="4" max="4" width="20.125" style="54" customWidth="1"/>
    <col min="5" max="5" width="8.00390625" style="54" customWidth="1"/>
    <col min="6" max="7" width="9.25390625" style="54" bestFit="1" customWidth="1"/>
    <col min="8" max="8" width="8.375" style="54" bestFit="1" customWidth="1"/>
    <col min="9" max="16384" width="8.00390625" style="54" customWidth="1"/>
  </cols>
  <sheetData>
    <row r="1" spans="1:4" s="54" customFormat="1" ht="27.75" customHeight="1">
      <c r="A1" s="55" t="s">
        <v>319</v>
      </c>
      <c r="B1" s="56"/>
      <c r="C1" s="56"/>
      <c r="D1" s="56"/>
    </row>
    <row r="2" spans="1:4" s="54" customFormat="1" ht="17.25" customHeight="1">
      <c r="A2" s="57"/>
      <c r="B2" s="57"/>
      <c r="C2" s="57"/>
      <c r="D2" s="58" t="s">
        <v>320</v>
      </c>
    </row>
    <row r="3" spans="1:4" s="54" customFormat="1" ht="19.5" customHeight="1">
      <c r="A3" s="59"/>
      <c r="B3" s="59"/>
      <c r="C3" s="59"/>
      <c r="D3" s="60" t="s">
        <v>112</v>
      </c>
    </row>
    <row r="4" spans="1:4" s="54" customFormat="1" ht="21" customHeight="1">
      <c r="A4" s="61" t="s">
        <v>321</v>
      </c>
      <c r="B4" s="62"/>
      <c r="C4" s="61" t="s">
        <v>322</v>
      </c>
      <c r="D4" s="62"/>
    </row>
    <row r="5" spans="1:4" s="54" customFormat="1" ht="21" customHeight="1">
      <c r="A5" s="63" t="s">
        <v>323</v>
      </c>
      <c r="B5" s="63" t="s">
        <v>113</v>
      </c>
      <c r="C5" s="63" t="s">
        <v>323</v>
      </c>
      <c r="D5" s="63" t="s">
        <v>113</v>
      </c>
    </row>
    <row r="6" spans="1:4" s="54" customFormat="1" ht="21" customHeight="1">
      <c r="A6" s="64" t="s">
        <v>324</v>
      </c>
      <c r="B6" s="65">
        <f>SUM(B7:B10)</f>
        <v>158930000</v>
      </c>
      <c r="C6" s="64" t="s">
        <v>325</v>
      </c>
      <c r="D6" s="65">
        <f>D7+D12+D13+D14+D18</f>
        <v>138720000</v>
      </c>
    </row>
    <row r="7" spans="1:4" s="54" customFormat="1" ht="21" customHeight="1">
      <c r="A7" s="66" t="s">
        <v>326</v>
      </c>
      <c r="B7" s="67">
        <f>'[2]韶关工业园区'!B7+'[2]浈江片区'!B7+'[2]武江片区'!B7+'[2]莞韶城一期'!B7</f>
        <v>0</v>
      </c>
      <c r="C7" s="66" t="s">
        <v>327</v>
      </c>
      <c r="D7" s="67">
        <f>SUM(D8:D11)</f>
        <v>128720000</v>
      </c>
    </row>
    <row r="8" spans="1:4" s="54" customFormat="1" ht="21" customHeight="1">
      <c r="A8" s="66" t="s">
        <v>328</v>
      </c>
      <c r="B8" s="67">
        <f>'[2]韶关工业园区'!B8+'[2]浈江片区'!B8+'[2]武江片区'!B8+'[2]莞韶城一期'!B8</f>
        <v>6310000</v>
      </c>
      <c r="C8" s="66" t="s">
        <v>329</v>
      </c>
      <c r="D8" s="67">
        <f>'[1]韶关工业园区2'!D8+'[1]浈江2'!D8+'[1]武江2'!D8+'[1]莞韶城2'!D8</f>
        <v>21120000</v>
      </c>
    </row>
    <row r="9" spans="1:4" s="54" customFormat="1" ht="21" customHeight="1">
      <c r="A9" s="66" t="s">
        <v>330</v>
      </c>
      <c r="B9" s="67">
        <f>'[2]韶关工业园区'!B9+'[2]浈江片区'!B9+'[2]武江片区'!B9+'[2]莞韶城一期'!B9</f>
        <v>142620000</v>
      </c>
      <c r="C9" s="66" t="s">
        <v>331</v>
      </c>
      <c r="D9" s="67">
        <f>'[2]韶关工业园区'!D9+'[2]浈江片区'!D9+'[2]武江片区'!D9+'[2]莞韶城一期'!D9</f>
        <v>97840000</v>
      </c>
    </row>
    <row r="10" spans="1:4" s="54" customFormat="1" ht="21" customHeight="1">
      <c r="A10" s="66" t="s">
        <v>332</v>
      </c>
      <c r="B10" s="67">
        <f>'[2]韶关工业园区'!B10+'[2]浈江片区'!B10+'[2]武江片区'!B10+'[2]莞韶城一期'!B10</f>
        <v>10000000</v>
      </c>
      <c r="C10" s="66" t="s">
        <v>333</v>
      </c>
      <c r="D10" s="67">
        <f>'[1]韶关工业园区2'!D10+'[1]莞韶城2'!D10+'[1]浈江2'!D10+'[1]武江2'!D10</f>
        <v>9760000</v>
      </c>
    </row>
    <row r="11" spans="1:4" s="54" customFormat="1" ht="21" customHeight="1">
      <c r="A11" s="66"/>
      <c r="B11" s="67"/>
      <c r="C11" s="66" t="s">
        <v>334</v>
      </c>
      <c r="D11" s="67">
        <f>'[2]韶关工业园区'!D11+'[2]浈江片区'!D11+'[2]武江片区'!D11+'[2]莞韶城一期'!D11</f>
        <v>0</v>
      </c>
    </row>
    <row r="12" spans="1:4" s="54" customFormat="1" ht="21" customHeight="1">
      <c r="A12" s="66"/>
      <c r="B12" s="67"/>
      <c r="C12" s="66" t="s">
        <v>335</v>
      </c>
      <c r="D12" s="67">
        <v>0</v>
      </c>
    </row>
    <row r="13" spans="1:4" s="54" customFormat="1" ht="21" customHeight="1">
      <c r="A13" s="66"/>
      <c r="B13" s="67"/>
      <c r="C13" s="66" t="s">
        <v>336</v>
      </c>
      <c r="D13" s="67">
        <v>0</v>
      </c>
    </row>
    <row r="14" spans="1:4" s="54" customFormat="1" ht="21" customHeight="1">
      <c r="A14" s="66"/>
      <c r="B14" s="67"/>
      <c r="C14" s="66" t="s">
        <v>337</v>
      </c>
      <c r="D14" s="67">
        <f>SUM(D15:D17)</f>
        <v>10000000</v>
      </c>
    </row>
    <row r="15" spans="1:4" s="54" customFormat="1" ht="21" customHeight="1">
      <c r="A15" s="66"/>
      <c r="B15" s="67"/>
      <c r="C15" s="66" t="s">
        <v>338</v>
      </c>
      <c r="D15" s="67">
        <v>0</v>
      </c>
    </row>
    <row r="16" spans="1:4" s="54" customFormat="1" ht="21" customHeight="1">
      <c r="A16" s="66"/>
      <c r="B16" s="67"/>
      <c r="C16" s="66" t="s">
        <v>339</v>
      </c>
      <c r="D16" s="67">
        <v>0</v>
      </c>
    </row>
    <row r="17" spans="1:4" s="54" customFormat="1" ht="21" customHeight="1">
      <c r="A17" s="66"/>
      <c r="B17" s="67"/>
      <c r="C17" s="66" t="s">
        <v>340</v>
      </c>
      <c r="D17" s="67">
        <v>10000000</v>
      </c>
    </row>
    <row r="18" spans="1:4" s="54" customFormat="1" ht="21" customHeight="1">
      <c r="A18" s="66"/>
      <c r="B18" s="67"/>
      <c r="C18" s="66" t="s">
        <v>341</v>
      </c>
      <c r="D18" s="67">
        <f>SUM(D19:D21)</f>
        <v>0</v>
      </c>
    </row>
    <row r="19" spans="1:4" s="54" customFormat="1" ht="21" customHeight="1">
      <c r="A19" s="66"/>
      <c r="B19" s="67"/>
      <c r="C19" s="66" t="s">
        <v>329</v>
      </c>
      <c r="D19" s="67">
        <v>0</v>
      </c>
    </row>
    <row r="20" spans="1:4" s="54" customFormat="1" ht="21" customHeight="1">
      <c r="A20" s="66"/>
      <c r="B20" s="67"/>
      <c r="C20" s="66" t="s">
        <v>331</v>
      </c>
      <c r="D20" s="67">
        <v>0</v>
      </c>
    </row>
    <row r="21" spans="1:4" s="54" customFormat="1" ht="21" customHeight="1">
      <c r="A21" s="66"/>
      <c r="B21" s="67"/>
      <c r="C21" s="66" t="s">
        <v>342</v>
      </c>
      <c r="D21" s="67"/>
    </row>
    <row r="22" spans="1:4" s="54" customFormat="1" ht="21" customHeight="1">
      <c r="A22" s="66"/>
      <c r="B22" s="67"/>
      <c r="C22" s="64" t="s">
        <v>343</v>
      </c>
      <c r="D22" s="65">
        <f>D23</f>
        <v>14180000</v>
      </c>
    </row>
    <row r="23" spans="1:4" s="54" customFormat="1" ht="21" customHeight="1">
      <c r="A23" s="66"/>
      <c r="B23" s="67"/>
      <c r="C23" s="66" t="s">
        <v>344</v>
      </c>
      <c r="D23" s="67">
        <f>D24+D25</f>
        <v>14180000</v>
      </c>
    </row>
    <row r="24" spans="1:4" s="54" customFormat="1" ht="21" customHeight="1">
      <c r="A24" s="66"/>
      <c r="B24" s="67"/>
      <c r="C24" s="68" t="s">
        <v>345</v>
      </c>
      <c r="D24" s="67">
        <f>'[1]韶关工业园区2'!D24</f>
        <v>10680000</v>
      </c>
    </row>
    <row r="25" spans="1:4" s="54" customFormat="1" ht="21" customHeight="1">
      <c r="A25" s="66"/>
      <c r="B25" s="67"/>
      <c r="C25" s="69" t="s">
        <v>346</v>
      </c>
      <c r="D25" s="67">
        <f>'[1]韶关工业园区2'!D25</f>
        <v>3500000</v>
      </c>
    </row>
    <row r="26" spans="1:4" s="54" customFormat="1" ht="21" customHeight="1">
      <c r="A26" s="64" t="s">
        <v>347</v>
      </c>
      <c r="B26" s="65">
        <f>B27+B30+B32</f>
        <v>280000</v>
      </c>
      <c r="C26" s="64" t="s">
        <v>348</v>
      </c>
      <c r="D26" s="65">
        <f>D27+D30+D32</f>
        <v>6310000</v>
      </c>
    </row>
    <row r="27" spans="1:4" s="54" customFormat="1" ht="21" customHeight="1">
      <c r="A27" s="66" t="s">
        <v>349</v>
      </c>
      <c r="B27" s="67"/>
      <c r="C27" s="66" t="s">
        <v>350</v>
      </c>
      <c r="D27" s="67">
        <f>SUM(D28:D29)</f>
        <v>6310000</v>
      </c>
    </row>
    <row r="28" spans="1:4" s="54" customFormat="1" ht="21" customHeight="1">
      <c r="A28" s="66" t="s">
        <v>351</v>
      </c>
      <c r="B28" s="67"/>
      <c r="C28" s="66" t="s">
        <v>352</v>
      </c>
      <c r="D28" s="67">
        <v>0</v>
      </c>
    </row>
    <row r="29" spans="1:4" s="54" customFormat="1" ht="21" customHeight="1">
      <c r="A29" s="66" t="s">
        <v>353</v>
      </c>
      <c r="B29" s="67"/>
      <c r="C29" s="66" t="s">
        <v>354</v>
      </c>
      <c r="D29" s="67">
        <f>'[2]韶关工业园区'!D29+'[2]浈江片区'!D29+'[2]武江片区'!D29+'[2]莞韶城一期'!D29</f>
        <v>6310000</v>
      </c>
    </row>
    <row r="30" spans="1:4" s="54" customFormat="1" ht="21" customHeight="1">
      <c r="A30" s="66" t="s">
        <v>355</v>
      </c>
      <c r="B30" s="67">
        <f>B31</f>
        <v>280000</v>
      </c>
      <c r="C30" s="66" t="s">
        <v>356</v>
      </c>
      <c r="D30" s="67">
        <v>0</v>
      </c>
    </row>
    <row r="31" spans="1:4" s="54" customFormat="1" ht="21" customHeight="1">
      <c r="A31" s="66" t="s">
        <v>357</v>
      </c>
      <c r="B31" s="67">
        <v>280000</v>
      </c>
      <c r="C31" s="66" t="s">
        <v>358</v>
      </c>
      <c r="D31" s="67"/>
    </row>
    <row r="32" spans="1:4" s="54" customFormat="1" ht="21" customHeight="1">
      <c r="A32" s="66" t="s">
        <v>359</v>
      </c>
      <c r="B32" s="67"/>
      <c r="C32" s="66" t="s">
        <v>360</v>
      </c>
      <c r="D32" s="67">
        <f>D33</f>
        <v>0</v>
      </c>
    </row>
    <row r="33" spans="1:4" s="54" customFormat="1" ht="21" customHeight="1">
      <c r="A33" s="66" t="s">
        <v>361</v>
      </c>
      <c r="B33" s="67"/>
      <c r="C33" s="66" t="s">
        <v>362</v>
      </c>
      <c r="D33" s="67">
        <v>0</v>
      </c>
    </row>
    <row r="34" spans="1:4" s="54" customFormat="1" ht="21" customHeight="1">
      <c r="A34" s="63" t="s">
        <v>363</v>
      </c>
      <c r="B34" s="65">
        <f>B6+B26</f>
        <v>159210000</v>
      </c>
      <c r="C34" s="63" t="s">
        <v>364</v>
      </c>
      <c r="D34" s="65">
        <f>D6+D22+D26</f>
        <v>159210000</v>
      </c>
    </row>
  </sheetData>
  <sheetProtection/>
  <mergeCells count="3">
    <mergeCell ref="A1:D1"/>
    <mergeCell ref="A4:B4"/>
    <mergeCell ref="C4:D4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添</cp:lastModifiedBy>
  <dcterms:created xsi:type="dcterms:W3CDTF">2019-02-25T03:26:24Z</dcterms:created>
  <dcterms:modified xsi:type="dcterms:W3CDTF">2019-02-26T04:52:44Z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2052-11.1.0.8213</vt:lpwstr>
  </property>
</Properties>
</file>