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</sheets>
  <definedNames>
    <definedName name="_xlnm.Print_Area" localSheetId="0">表1!$A$1:$Z$16</definedName>
    <definedName name="_xlnm.Print_Titles" localSheetId="0">表1!$3:$7</definedName>
  </definedNames>
  <calcPr calcId="144525" concurrentCalc="0"/>
</workbook>
</file>

<file path=xl/sharedStrings.xml><?xml version="1.0" encoding="utf-8"?>
<sst xmlns="http://schemas.openxmlformats.org/spreadsheetml/2006/main" count="46" uniqueCount="38">
  <si>
    <t>附件1</t>
  </si>
  <si>
    <t>清算下达2022年城乡义务教育公用经费补助资金明细表（市直）</t>
  </si>
  <si>
    <t>地区</t>
  </si>
  <si>
    <t>城乡义务教育公用经费</t>
  </si>
  <si>
    <t>义务教育随班就读公用经费补助金额（元）</t>
  </si>
  <si>
    <t>应清算下达省财政2022年城乡义务教育公用经费补助金额（元，含中央）</t>
  </si>
  <si>
    <t>已提前下达省财政2022年城乡义务教育公用经费补助金额（元，含中央）
（韶财科教[2022]4号）</t>
  </si>
  <si>
    <t>本次应清算下达省级以上2022年城乡义务教育公用经费补助金额（元）</t>
  </si>
  <si>
    <t>已下达市级配套经费（元，韶财科教[2022]4号）</t>
  </si>
  <si>
    <t>本次应清算下达市级配套资金（元）</t>
  </si>
  <si>
    <t>本次实际下达
（元）</t>
  </si>
  <si>
    <t>待抵扣金额</t>
  </si>
  <si>
    <t>备注</t>
  </si>
  <si>
    <t>2021年城乡义务教育学校在校生（人）</t>
  </si>
  <si>
    <t>补助标准
（元/人）</t>
  </si>
  <si>
    <t>省财政分担比例</t>
  </si>
  <si>
    <t>应清算下达2022年城乡义务教育公用经费总额（元）（按2021年学生人数）</t>
  </si>
  <si>
    <t>合计</t>
  </si>
  <si>
    <t>小学</t>
  </si>
  <si>
    <t>初中</t>
  </si>
  <si>
    <t>其中：省财政（含中央）分担</t>
  </si>
  <si>
    <t>市级分担</t>
  </si>
  <si>
    <t>总计</t>
  </si>
  <si>
    <t>其中：中央资金</t>
  </si>
  <si>
    <t>其中：省级资金</t>
  </si>
  <si>
    <r>
      <rPr>
        <sz val="12"/>
        <rFont val="MS Gothic"/>
        <charset val="134"/>
      </rPr>
      <t>其中：市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</t>
    </r>
  </si>
  <si>
    <t>小计</t>
  </si>
  <si>
    <t>其中：随班就读人数</t>
  </si>
  <si>
    <t>列序号</t>
  </si>
  <si>
    <t>韶关市本级合计</t>
  </si>
  <si>
    <t>韶关市第一中学</t>
  </si>
  <si>
    <t>广东北江中学</t>
  </si>
  <si>
    <t>韶关市田家炳中学</t>
  </si>
  <si>
    <t>韶州中学</t>
  </si>
  <si>
    <t>韶关市一中实验学校</t>
  </si>
  <si>
    <t>广东北江实验学校</t>
  </si>
  <si>
    <t>广东韶关实验中学</t>
  </si>
  <si>
    <t>广东韶关实验小学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</si>
</sst>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  <numFmt numFmtId="178" formatCode="0_ "/>
    <numFmt numFmtId="179" formatCode="#,##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2"/>
      <name val="MS Gothic"/>
      <charset val="134"/>
    </font>
    <font>
      <sz val="20"/>
      <name val="方正小标宋简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9" borderId="21" applyNumberFormat="0" applyAlignment="0" applyProtection="0">
      <alignment vertical="center"/>
    </xf>
    <xf numFmtId="0" fontId="15" fillId="9" borderId="18" applyNumberFormat="0" applyAlignment="0" applyProtection="0">
      <alignment vertical="center"/>
    </xf>
    <xf numFmtId="0" fontId="23" fillId="25" borderId="20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3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31" applyFill="1" applyAlignment="1">
      <alignment horizontal="center" vertical="center"/>
    </xf>
    <xf numFmtId="178" fontId="1" fillId="0" borderId="0" xfId="0" applyNumberFormat="1" applyFont="1" applyFill="1" applyAlignment="1">
      <alignment horizontal="right" vertical="center"/>
    </xf>
    <xf numFmtId="178" fontId="2" fillId="0" borderId="0" xfId="31" applyNumberForma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6" fillId="0" borderId="2" xfId="3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0" fontId="6" fillId="0" borderId="4" xfId="3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0" borderId="8" xfId="3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3" xfId="3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right" vertical="center"/>
    </xf>
    <xf numFmtId="178" fontId="2" fillId="0" borderId="3" xfId="31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wrapText="1"/>
    </xf>
    <xf numFmtId="178" fontId="2" fillId="0" borderId="3" xfId="31" applyNumberForma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178" fontId="7" fillId="0" borderId="11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8" fontId="7" fillId="0" borderId="8" xfId="0" applyNumberFormat="1" applyFont="1" applyFill="1" applyBorder="1" applyAlignment="1">
      <alignment horizontal="center" vertical="center" wrapText="1"/>
    </xf>
    <xf numFmtId="9" fontId="2" fillId="0" borderId="3" xfId="31" applyNumberFormat="1" applyFont="1" applyFill="1" applyBorder="1" applyAlignment="1">
      <alignment horizontal="right" vertical="center"/>
    </xf>
    <xf numFmtId="179" fontId="1" fillId="0" borderId="3" xfId="0" applyNumberFormat="1" applyFont="1" applyFill="1" applyBorder="1" applyAlignment="1">
      <alignment horizontal="right" vertical="center"/>
    </xf>
    <xf numFmtId="9" fontId="2" fillId="0" borderId="3" xfId="31" applyNumberForma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9" xfId="31" applyNumberFormat="1" applyFont="1" applyFill="1" applyBorder="1" applyAlignment="1">
      <alignment horizontal="center" vertical="center" wrapText="1"/>
    </xf>
    <xf numFmtId="0" fontId="6" fillId="0" borderId="10" xfId="31" applyNumberFormat="1" applyFont="1" applyFill="1" applyBorder="1" applyAlignment="1">
      <alignment horizontal="center" vertical="center" wrapText="1"/>
    </xf>
    <xf numFmtId="0" fontId="6" fillId="0" borderId="11" xfId="31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4" xfId="31" applyNumberFormat="1" applyFont="1" applyFill="1" applyBorder="1" applyAlignment="1">
      <alignment horizontal="center" vertical="center" wrapText="1"/>
    </xf>
    <xf numFmtId="0" fontId="6" fillId="0" borderId="1" xfId="31" applyNumberFormat="1" applyFont="1" applyFill="1" applyBorder="1" applyAlignment="1">
      <alignment horizontal="center" vertical="center" wrapText="1"/>
    </xf>
    <xf numFmtId="0" fontId="6" fillId="0" borderId="15" xfId="31" applyNumberFormat="1" applyFont="1" applyFill="1" applyBorder="1" applyAlignment="1">
      <alignment horizontal="center" vertical="center" wrapText="1"/>
    </xf>
    <xf numFmtId="0" fontId="2" fillId="0" borderId="3" xfId="31" applyNumberFormat="1" applyFont="1" applyFill="1" applyBorder="1" applyAlignment="1">
      <alignment horizontal="center" vertical="center" wrapText="1"/>
    </xf>
    <xf numFmtId="0" fontId="10" fillId="0" borderId="3" xfId="3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9" fontId="1" fillId="0" borderId="3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31" applyFill="1">
      <alignment vertical="center"/>
    </xf>
    <xf numFmtId="0" fontId="6" fillId="0" borderId="3" xfId="31" applyNumberFormat="1" applyFont="1" applyFill="1" applyBorder="1" applyAlignment="1">
      <alignment horizontal="center" vertical="center" wrapText="1"/>
    </xf>
    <xf numFmtId="0" fontId="2" fillId="0" borderId="2" xfId="31" applyFont="1" applyFill="1" applyBorder="1" applyAlignment="1">
      <alignment horizontal="center" vertical="center" wrapText="1"/>
    </xf>
    <xf numFmtId="0" fontId="2" fillId="0" borderId="4" xfId="31" applyFont="1" applyFill="1" applyBorder="1" applyAlignment="1">
      <alignment horizontal="center" vertical="center" wrapText="1"/>
    </xf>
    <xf numFmtId="0" fontId="2" fillId="0" borderId="8" xfId="3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 wrapText="1"/>
    </xf>
    <xf numFmtId="0" fontId="2" fillId="0" borderId="3" xfId="3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8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信息表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6"/>
  <sheetViews>
    <sheetView tabSelected="1" workbookViewId="0">
      <pane xSplit="1" topLeftCell="M1" activePane="topRight" state="frozen"/>
      <selection/>
      <selection pane="topRight" activeCell="Y16" sqref="Y16"/>
    </sheetView>
  </sheetViews>
  <sheetFormatPr defaultColWidth="9" defaultRowHeight="14.25"/>
  <cols>
    <col min="1" max="1" width="11.375" style="5" customWidth="1"/>
    <col min="2" max="2" width="7.125" style="6" customWidth="1"/>
    <col min="3" max="3" width="6.25" style="6" customWidth="1"/>
    <col min="4" max="4" width="7.125" style="6" customWidth="1"/>
    <col min="5" max="5" width="7.375" style="6" customWidth="1"/>
    <col min="6" max="6" width="6.625" style="6" customWidth="1"/>
    <col min="7" max="7" width="6.425" style="7" customWidth="1"/>
    <col min="8" max="8" width="6.25" style="7" customWidth="1"/>
    <col min="9" max="9" width="6.125" style="7" customWidth="1"/>
    <col min="10" max="10" width="12.875" style="8" customWidth="1"/>
    <col min="11" max="11" width="13.25" style="6" customWidth="1"/>
    <col min="12" max="12" width="13.1166666666667" style="6" customWidth="1"/>
    <col min="13" max="13" width="9.25" style="9" customWidth="1"/>
    <col min="14" max="14" width="8.125" style="6" customWidth="1"/>
    <col min="15" max="15" width="8.25" style="6" customWidth="1"/>
    <col min="16" max="16" width="13.0833333333333" style="6" customWidth="1"/>
    <col min="17" max="17" width="13.9916666666667" style="10" customWidth="1"/>
    <col min="18" max="18" width="10.125" style="10" customWidth="1"/>
    <col min="19" max="19" width="12.5" style="10" customWidth="1"/>
    <col min="20" max="20" width="11.5583333333333" style="10" customWidth="1"/>
    <col min="21" max="21" width="12.275" style="10" customWidth="1"/>
    <col min="22" max="22" width="11" style="10" customWidth="1"/>
    <col min="23" max="23" width="9.625" style="10" customWidth="1"/>
    <col min="24" max="24" width="10.375" style="10" customWidth="1"/>
    <col min="25" max="25" width="10.025" style="10" customWidth="1"/>
    <col min="26" max="26" width="5.875" style="11" customWidth="1"/>
    <col min="27" max="241" width="9" style="10"/>
    <col min="242" max="16384" width="9" style="12"/>
  </cols>
  <sheetData>
    <row r="1" ht="17" customHeight="1" spans="1:1">
      <c r="A1" s="13" t="s">
        <v>0</v>
      </c>
    </row>
    <row r="2" s="1" customFormat="1" ht="26" customHeight="1" spans="1:24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33"/>
      <c r="K2" s="15"/>
      <c r="L2" s="15"/>
      <c r="M2" s="3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4"/>
      <c r="Z2" s="66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</row>
    <row r="3" s="2" customFormat="1" ht="35" customHeight="1" spans="1:240">
      <c r="A3" s="16" t="s">
        <v>2</v>
      </c>
      <c r="B3" s="17" t="s">
        <v>3</v>
      </c>
      <c r="C3" s="17"/>
      <c r="D3" s="17"/>
      <c r="E3" s="17"/>
      <c r="F3" s="17"/>
      <c r="G3" s="17"/>
      <c r="H3" s="17"/>
      <c r="I3" s="17"/>
      <c r="J3" s="35"/>
      <c r="K3" s="17"/>
      <c r="L3" s="17"/>
      <c r="M3" s="36" t="s">
        <v>4</v>
      </c>
      <c r="N3" s="37"/>
      <c r="O3" s="38"/>
      <c r="P3" s="39" t="s">
        <v>5</v>
      </c>
      <c r="Q3" s="54" t="s">
        <v>6</v>
      </c>
      <c r="R3" s="54" t="s">
        <v>7</v>
      </c>
      <c r="S3" s="54" t="s">
        <v>8</v>
      </c>
      <c r="T3" s="54" t="s">
        <v>9</v>
      </c>
      <c r="U3" s="55" t="s">
        <v>10</v>
      </c>
      <c r="V3" s="56"/>
      <c r="W3" s="56"/>
      <c r="X3" s="57"/>
      <c r="Y3" s="68" t="s">
        <v>11</v>
      </c>
      <c r="Z3" s="69" t="s">
        <v>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="2" customFormat="1" ht="69" customHeight="1" spans="1:240">
      <c r="A4" s="18"/>
      <c r="B4" s="19" t="s">
        <v>13</v>
      </c>
      <c r="C4" s="20"/>
      <c r="D4" s="20"/>
      <c r="E4" s="20"/>
      <c r="F4" s="21"/>
      <c r="G4" s="22" t="s">
        <v>14</v>
      </c>
      <c r="H4" s="22"/>
      <c r="I4" s="23" t="s">
        <v>15</v>
      </c>
      <c r="J4" s="40" t="s">
        <v>16</v>
      </c>
      <c r="K4" s="22"/>
      <c r="L4" s="22"/>
      <c r="M4" s="41"/>
      <c r="N4" s="42"/>
      <c r="O4" s="43"/>
      <c r="P4" s="44"/>
      <c r="Q4" s="58"/>
      <c r="R4" s="58"/>
      <c r="S4" s="58"/>
      <c r="T4" s="58"/>
      <c r="U4" s="59"/>
      <c r="V4" s="60"/>
      <c r="W4" s="60"/>
      <c r="X4" s="61"/>
      <c r="Y4" s="68"/>
      <c r="Z4" s="70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</row>
    <row r="5" s="3" customFormat="1" ht="54" customHeight="1" spans="1:26">
      <c r="A5" s="18"/>
      <c r="B5" s="23" t="s">
        <v>17</v>
      </c>
      <c r="C5" s="19" t="s">
        <v>18</v>
      </c>
      <c r="D5" s="21"/>
      <c r="E5" s="19" t="s">
        <v>19</v>
      </c>
      <c r="F5" s="21"/>
      <c r="G5" s="23" t="s">
        <v>18</v>
      </c>
      <c r="H5" s="23" t="s">
        <v>19</v>
      </c>
      <c r="I5" s="45"/>
      <c r="J5" s="46" t="s">
        <v>17</v>
      </c>
      <c r="K5" s="23" t="s">
        <v>20</v>
      </c>
      <c r="L5" s="23" t="s">
        <v>21</v>
      </c>
      <c r="M5" s="47" t="s">
        <v>17</v>
      </c>
      <c r="N5" s="23" t="s">
        <v>20</v>
      </c>
      <c r="O5" s="23" t="s">
        <v>21</v>
      </c>
      <c r="P5" s="44"/>
      <c r="Q5" s="58"/>
      <c r="R5" s="58"/>
      <c r="S5" s="58"/>
      <c r="T5" s="58"/>
      <c r="U5" s="62" t="s">
        <v>22</v>
      </c>
      <c r="V5" s="63" t="s">
        <v>23</v>
      </c>
      <c r="W5" s="63" t="s">
        <v>24</v>
      </c>
      <c r="X5" s="63" t="s">
        <v>25</v>
      </c>
      <c r="Y5" s="68"/>
      <c r="Z5" s="70"/>
    </row>
    <row r="6" s="3" customFormat="1" ht="54" customHeight="1" spans="1:26">
      <c r="A6" s="24"/>
      <c r="B6" s="25"/>
      <c r="C6" s="22" t="s">
        <v>26</v>
      </c>
      <c r="D6" s="22" t="s">
        <v>27</v>
      </c>
      <c r="E6" s="22" t="s">
        <v>26</v>
      </c>
      <c r="F6" s="22" t="s">
        <v>27</v>
      </c>
      <c r="G6" s="25"/>
      <c r="H6" s="25"/>
      <c r="I6" s="25"/>
      <c r="J6" s="48"/>
      <c r="K6" s="25"/>
      <c r="L6" s="25"/>
      <c r="M6" s="49"/>
      <c r="N6" s="25"/>
      <c r="O6" s="25"/>
      <c r="P6" s="50"/>
      <c r="Q6" s="64"/>
      <c r="R6" s="64"/>
      <c r="S6" s="64"/>
      <c r="T6" s="64"/>
      <c r="U6" s="62"/>
      <c r="V6" s="63"/>
      <c r="W6" s="63"/>
      <c r="X6" s="63"/>
      <c r="Y6" s="68"/>
      <c r="Z6" s="71"/>
    </row>
    <row r="7" s="3" customFormat="1" ht="51" customHeight="1" spans="1:26">
      <c r="A7" s="26" t="s">
        <v>28</v>
      </c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  <c r="J7" s="27">
        <v>9</v>
      </c>
      <c r="K7" s="27">
        <v>10</v>
      </c>
      <c r="L7" s="27">
        <v>11</v>
      </c>
      <c r="M7" s="27">
        <v>20</v>
      </c>
      <c r="N7" s="27">
        <v>21</v>
      </c>
      <c r="O7" s="27">
        <v>22</v>
      </c>
      <c r="P7" s="27">
        <v>23</v>
      </c>
      <c r="Q7" s="27">
        <v>26</v>
      </c>
      <c r="R7" s="27"/>
      <c r="S7" s="27"/>
      <c r="T7" s="27"/>
      <c r="U7" s="27">
        <v>27</v>
      </c>
      <c r="V7" s="27">
        <v>28</v>
      </c>
      <c r="W7" s="27">
        <v>29</v>
      </c>
      <c r="X7" s="27"/>
      <c r="Y7" s="72">
        <v>30</v>
      </c>
      <c r="Z7" s="73"/>
    </row>
    <row r="8" s="4" customFormat="1" ht="31" customHeight="1" spans="1:241">
      <c r="A8" s="28" t="s">
        <v>29</v>
      </c>
      <c r="B8" s="29">
        <v>14719</v>
      </c>
      <c r="C8" s="29">
        <v>2457</v>
      </c>
      <c r="D8" s="29">
        <v>0</v>
      </c>
      <c r="E8" s="29">
        <v>12262</v>
      </c>
      <c r="F8" s="29">
        <v>19</v>
      </c>
      <c r="G8" s="30">
        <v>1150</v>
      </c>
      <c r="H8" s="30">
        <v>1950</v>
      </c>
      <c r="I8" s="51">
        <v>0.6</v>
      </c>
      <c r="J8" s="52">
        <v>26736450</v>
      </c>
      <c r="K8" s="52">
        <v>16040000</v>
      </c>
      <c r="L8" s="52">
        <v>10696450</v>
      </c>
      <c r="M8" s="52">
        <v>37050</v>
      </c>
      <c r="N8" s="52">
        <v>20000</v>
      </c>
      <c r="O8" s="52">
        <v>17050</v>
      </c>
      <c r="P8" s="52">
        <v>16020000</v>
      </c>
      <c r="Q8" s="52">
        <v>15060000</v>
      </c>
      <c r="R8" s="52">
        <v>960000</v>
      </c>
      <c r="S8" s="52">
        <f>SUM(S9:S16)</f>
        <v>10032850</v>
      </c>
      <c r="T8" s="52">
        <f>SUM(T9:T16)</f>
        <v>646550</v>
      </c>
      <c r="U8" s="52">
        <f>SUM(U9:U16)</f>
        <v>1914760</v>
      </c>
      <c r="V8" s="52">
        <v>420000</v>
      </c>
      <c r="W8" s="52">
        <v>540000</v>
      </c>
      <c r="X8" s="52">
        <f>SUM(X9:X16)</f>
        <v>954760</v>
      </c>
      <c r="Y8" s="74"/>
      <c r="Z8" s="75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</row>
    <row r="9" ht="32" customHeight="1" spans="1:26">
      <c r="A9" s="77" t="s">
        <v>30</v>
      </c>
      <c r="B9" s="29">
        <v>968</v>
      </c>
      <c r="C9" s="29"/>
      <c r="D9" s="29"/>
      <c r="E9" s="29">
        <v>968</v>
      </c>
      <c r="F9" s="29">
        <v>2</v>
      </c>
      <c r="G9" s="32">
        <v>1150</v>
      </c>
      <c r="H9" s="32">
        <v>1950</v>
      </c>
      <c r="I9" s="53">
        <v>0.6</v>
      </c>
      <c r="J9" s="52">
        <f>B9*H9</f>
        <v>1887600</v>
      </c>
      <c r="K9" s="52">
        <v>1130690</v>
      </c>
      <c r="L9" s="52">
        <f>J9-K9</f>
        <v>756910</v>
      </c>
      <c r="M9" s="52">
        <f>F9*H9</f>
        <v>3900</v>
      </c>
      <c r="N9" s="52">
        <f>F9*H9*I9</f>
        <v>2340</v>
      </c>
      <c r="O9" s="52">
        <f>M9-N9</f>
        <v>1560</v>
      </c>
      <c r="P9" s="52">
        <f>K9-N9</f>
        <v>1128350</v>
      </c>
      <c r="Q9" s="65">
        <v>1095510</v>
      </c>
      <c r="R9" s="65">
        <f>P9-Q9</f>
        <v>32840</v>
      </c>
      <c r="S9" s="65">
        <v>472680</v>
      </c>
      <c r="T9" s="65">
        <f>L9-O9-S9</f>
        <v>282670</v>
      </c>
      <c r="U9" s="65">
        <f>R9+T9</f>
        <v>315510</v>
      </c>
      <c r="V9" s="65">
        <v>11000</v>
      </c>
      <c r="W9" s="65">
        <v>14000</v>
      </c>
      <c r="X9" s="65">
        <f>U9-V9-W9</f>
        <v>290510</v>
      </c>
      <c r="Y9" s="76"/>
      <c r="Z9" s="75"/>
    </row>
    <row r="10" ht="28" customHeight="1" spans="1:26">
      <c r="A10" s="77" t="s">
        <v>31</v>
      </c>
      <c r="B10" s="29">
        <v>1150</v>
      </c>
      <c r="C10" s="29"/>
      <c r="D10" s="29"/>
      <c r="E10" s="29">
        <v>1150</v>
      </c>
      <c r="F10" s="29">
        <v>1</v>
      </c>
      <c r="G10" s="32">
        <v>1150</v>
      </c>
      <c r="H10" s="32">
        <v>1950</v>
      </c>
      <c r="I10" s="53">
        <v>0.6</v>
      </c>
      <c r="J10" s="52">
        <f t="shared" ref="J10:J15" si="0">B10*H10</f>
        <v>2242500</v>
      </c>
      <c r="K10" s="52">
        <f t="shared" ref="K10:K16" si="1">J10*0.6</f>
        <v>1345500</v>
      </c>
      <c r="L10" s="52">
        <f t="shared" ref="L10:L16" si="2">J10-K10</f>
        <v>897000</v>
      </c>
      <c r="M10" s="52">
        <f>F10*H10</f>
        <v>1950</v>
      </c>
      <c r="N10" s="52">
        <f>F10*H10*I10</f>
        <v>1170</v>
      </c>
      <c r="O10" s="52">
        <f>M10-N10</f>
        <v>780</v>
      </c>
      <c r="P10" s="52">
        <f t="shared" ref="P10:P16" si="3">K10-N10</f>
        <v>1344330</v>
      </c>
      <c r="Q10" s="65">
        <v>776880</v>
      </c>
      <c r="R10" s="65">
        <f t="shared" ref="R10:R16" si="4">P10-Q10</f>
        <v>567450</v>
      </c>
      <c r="S10" s="65">
        <v>517920</v>
      </c>
      <c r="T10" s="65">
        <f t="shared" ref="T10:T16" si="5">L10-O10-S10</f>
        <v>378300</v>
      </c>
      <c r="U10" s="65">
        <f t="shared" ref="U10:U16" si="6">R10+T10</f>
        <v>945750</v>
      </c>
      <c r="V10" s="65">
        <v>185000</v>
      </c>
      <c r="W10" s="65">
        <v>240000</v>
      </c>
      <c r="X10" s="65">
        <f t="shared" ref="X10:X16" si="7">U10-V10-W10</f>
        <v>520750</v>
      </c>
      <c r="Y10" s="76"/>
      <c r="Z10" s="75"/>
    </row>
    <row r="11" ht="27" spans="1:26">
      <c r="A11" s="77" t="s">
        <v>32</v>
      </c>
      <c r="B11" s="29">
        <v>1479</v>
      </c>
      <c r="C11" s="29"/>
      <c r="D11" s="29"/>
      <c r="E11" s="29">
        <v>1479</v>
      </c>
      <c r="F11" s="29">
        <v>14</v>
      </c>
      <c r="G11" s="32">
        <v>1150</v>
      </c>
      <c r="H11" s="32">
        <v>1950</v>
      </c>
      <c r="I11" s="53">
        <v>0.6</v>
      </c>
      <c r="J11" s="52">
        <f t="shared" si="0"/>
        <v>2884050</v>
      </c>
      <c r="K11" s="52">
        <f t="shared" si="1"/>
        <v>1730430</v>
      </c>
      <c r="L11" s="52">
        <f t="shared" si="2"/>
        <v>1153620</v>
      </c>
      <c r="M11" s="52">
        <f>F11*H11</f>
        <v>27300</v>
      </c>
      <c r="N11" s="52">
        <v>14150</v>
      </c>
      <c r="O11" s="52">
        <f>M11-N11</f>
        <v>13150</v>
      </c>
      <c r="P11" s="52">
        <f t="shared" si="3"/>
        <v>1716280</v>
      </c>
      <c r="Q11" s="65">
        <v>1730820</v>
      </c>
      <c r="R11" s="65">
        <f t="shared" si="4"/>
        <v>-14540</v>
      </c>
      <c r="S11" s="65">
        <f>1197440-11450</f>
        <v>1185990</v>
      </c>
      <c r="T11" s="65">
        <f t="shared" si="5"/>
        <v>-45520</v>
      </c>
      <c r="U11" s="65">
        <v>-45520</v>
      </c>
      <c r="V11" s="65"/>
      <c r="W11" s="65">
        <v>0</v>
      </c>
      <c r="X11" s="65">
        <v>-45520</v>
      </c>
      <c r="Y11" s="65">
        <f>R11</f>
        <v>-14540</v>
      </c>
      <c r="Z11" s="75"/>
    </row>
    <row r="12" ht="30" customHeight="1" spans="1:26">
      <c r="A12" s="31" t="s">
        <v>33</v>
      </c>
      <c r="B12" s="29">
        <v>450</v>
      </c>
      <c r="C12" s="29"/>
      <c r="D12" s="29"/>
      <c r="E12" s="29">
        <v>450</v>
      </c>
      <c r="F12" s="29">
        <v>2</v>
      </c>
      <c r="G12" s="32">
        <v>1150</v>
      </c>
      <c r="H12" s="32">
        <v>1950</v>
      </c>
      <c r="I12" s="53">
        <v>0.6</v>
      </c>
      <c r="J12" s="52">
        <f t="shared" si="0"/>
        <v>877500</v>
      </c>
      <c r="K12" s="52">
        <f t="shared" si="1"/>
        <v>526500</v>
      </c>
      <c r="L12" s="52">
        <f t="shared" si="2"/>
        <v>351000</v>
      </c>
      <c r="M12" s="52">
        <f>F12*H12</f>
        <v>3900</v>
      </c>
      <c r="N12" s="52">
        <f>F12*H12*I12</f>
        <v>2340</v>
      </c>
      <c r="O12" s="52">
        <f>M12-N12</f>
        <v>1560</v>
      </c>
      <c r="P12" s="52">
        <f t="shared" si="3"/>
        <v>524160</v>
      </c>
      <c r="Q12" s="65">
        <v>0</v>
      </c>
      <c r="R12" s="65">
        <f t="shared" si="4"/>
        <v>524160</v>
      </c>
      <c r="S12" s="65">
        <v>0</v>
      </c>
      <c r="T12" s="65">
        <f t="shared" si="5"/>
        <v>349440</v>
      </c>
      <c r="U12" s="65">
        <f t="shared" si="6"/>
        <v>873600</v>
      </c>
      <c r="V12" s="65">
        <v>175000</v>
      </c>
      <c r="W12" s="65">
        <v>220000</v>
      </c>
      <c r="X12" s="65">
        <f t="shared" si="7"/>
        <v>478600</v>
      </c>
      <c r="Y12" s="76"/>
      <c r="Z12" s="75"/>
    </row>
    <row r="13" ht="27" spans="1:26">
      <c r="A13" s="77" t="s">
        <v>34</v>
      </c>
      <c r="B13" s="29">
        <v>2370</v>
      </c>
      <c r="C13" s="29"/>
      <c r="D13" s="29"/>
      <c r="E13" s="29">
        <v>2370</v>
      </c>
      <c r="F13" s="29"/>
      <c r="G13" s="32">
        <v>1150</v>
      </c>
      <c r="H13" s="32">
        <v>1950</v>
      </c>
      <c r="I13" s="53">
        <v>0.6</v>
      </c>
      <c r="J13" s="52">
        <f t="shared" si="0"/>
        <v>4621500</v>
      </c>
      <c r="K13" s="52">
        <f t="shared" si="1"/>
        <v>2772900</v>
      </c>
      <c r="L13" s="52">
        <f t="shared" si="2"/>
        <v>1848600</v>
      </c>
      <c r="M13" s="52"/>
      <c r="N13" s="52"/>
      <c r="O13" s="52"/>
      <c r="P13" s="52">
        <f t="shared" si="3"/>
        <v>2772900</v>
      </c>
      <c r="Q13" s="65">
        <v>2758860</v>
      </c>
      <c r="R13" s="65">
        <f t="shared" si="4"/>
        <v>14040</v>
      </c>
      <c r="S13" s="65">
        <v>1844700</v>
      </c>
      <c r="T13" s="65">
        <f t="shared" si="5"/>
        <v>3900</v>
      </c>
      <c r="U13" s="65">
        <f t="shared" si="6"/>
        <v>17940</v>
      </c>
      <c r="V13" s="65">
        <v>4000</v>
      </c>
      <c r="W13" s="65">
        <v>6000</v>
      </c>
      <c r="X13" s="65">
        <f t="shared" si="7"/>
        <v>7940</v>
      </c>
      <c r="Y13" s="76"/>
      <c r="Z13" s="75"/>
    </row>
    <row r="14" ht="27" spans="1:26">
      <c r="A14" s="77" t="s">
        <v>35</v>
      </c>
      <c r="B14" s="29">
        <v>2088</v>
      </c>
      <c r="C14" s="29"/>
      <c r="D14" s="29"/>
      <c r="E14" s="29">
        <v>2088</v>
      </c>
      <c r="F14" s="29"/>
      <c r="G14" s="32">
        <v>1150</v>
      </c>
      <c r="H14" s="32">
        <v>1950</v>
      </c>
      <c r="I14" s="53">
        <v>0.6</v>
      </c>
      <c r="J14" s="52">
        <f t="shared" si="0"/>
        <v>4071600</v>
      </c>
      <c r="K14" s="52">
        <f t="shared" si="1"/>
        <v>2442960</v>
      </c>
      <c r="L14" s="52">
        <f t="shared" si="2"/>
        <v>1628640</v>
      </c>
      <c r="M14" s="52"/>
      <c r="N14" s="52"/>
      <c r="O14" s="52"/>
      <c r="P14" s="52">
        <f t="shared" si="3"/>
        <v>2442960</v>
      </c>
      <c r="Q14" s="65">
        <v>2444130</v>
      </c>
      <c r="R14" s="65">
        <f t="shared" si="4"/>
        <v>-1170</v>
      </c>
      <c r="S14" s="65">
        <v>1842360</v>
      </c>
      <c r="T14" s="65">
        <f t="shared" si="5"/>
        <v>-213720</v>
      </c>
      <c r="U14" s="65">
        <v>-213720</v>
      </c>
      <c r="V14" s="65"/>
      <c r="W14" s="65">
        <v>0</v>
      </c>
      <c r="X14" s="65">
        <v>-213720</v>
      </c>
      <c r="Y14" s="65">
        <f>R14</f>
        <v>-1170</v>
      </c>
      <c r="Z14" s="75"/>
    </row>
    <row r="15" ht="27" spans="1:26">
      <c r="A15" s="77" t="s">
        <v>36</v>
      </c>
      <c r="B15" s="29">
        <v>3757</v>
      </c>
      <c r="C15" s="29"/>
      <c r="D15" s="29"/>
      <c r="E15" s="29">
        <v>3757</v>
      </c>
      <c r="F15" s="29"/>
      <c r="G15" s="32">
        <v>1150</v>
      </c>
      <c r="H15" s="32">
        <v>1950</v>
      </c>
      <c r="I15" s="53">
        <v>0.6</v>
      </c>
      <c r="J15" s="52">
        <f t="shared" si="0"/>
        <v>7326150</v>
      </c>
      <c r="K15" s="52">
        <f t="shared" si="1"/>
        <v>4395690</v>
      </c>
      <c r="L15" s="52">
        <f t="shared" si="2"/>
        <v>2930460</v>
      </c>
      <c r="M15" s="52"/>
      <c r="N15" s="52"/>
      <c r="O15" s="52"/>
      <c r="P15" s="52">
        <f t="shared" si="3"/>
        <v>4395690</v>
      </c>
      <c r="Q15" s="65">
        <v>4688190</v>
      </c>
      <c r="R15" s="65">
        <f t="shared" si="4"/>
        <v>-292500</v>
      </c>
      <c r="S15" s="65">
        <v>3125460</v>
      </c>
      <c r="T15" s="65">
        <f t="shared" si="5"/>
        <v>-195000</v>
      </c>
      <c r="U15" s="65">
        <v>-195000</v>
      </c>
      <c r="V15" s="65"/>
      <c r="W15" s="65">
        <v>0</v>
      </c>
      <c r="X15" s="65">
        <v>-195000</v>
      </c>
      <c r="Y15" s="65">
        <f>R15</f>
        <v>-292500</v>
      </c>
      <c r="Z15" s="75"/>
    </row>
    <row r="16" ht="27" spans="1:26">
      <c r="A16" s="31" t="s">
        <v>37</v>
      </c>
      <c r="B16" s="29">
        <v>2457</v>
      </c>
      <c r="C16" s="29">
        <v>2457</v>
      </c>
      <c r="D16" s="29"/>
      <c r="E16" s="29"/>
      <c r="F16" s="29"/>
      <c r="G16" s="32">
        <v>1150</v>
      </c>
      <c r="H16" s="32">
        <v>1950</v>
      </c>
      <c r="I16" s="53">
        <v>0.6</v>
      </c>
      <c r="J16" s="52">
        <f>C16*G16</f>
        <v>2825550</v>
      </c>
      <c r="K16" s="52">
        <f t="shared" si="1"/>
        <v>1695330</v>
      </c>
      <c r="L16" s="52">
        <f t="shared" si="2"/>
        <v>1130220</v>
      </c>
      <c r="M16" s="52"/>
      <c r="N16" s="52"/>
      <c r="O16" s="52"/>
      <c r="P16" s="52">
        <f t="shared" si="3"/>
        <v>1695330</v>
      </c>
      <c r="Q16" s="65">
        <v>1565610</v>
      </c>
      <c r="R16" s="65">
        <f t="shared" si="4"/>
        <v>129720</v>
      </c>
      <c r="S16" s="65">
        <v>1043740</v>
      </c>
      <c r="T16" s="65">
        <f t="shared" si="5"/>
        <v>86480</v>
      </c>
      <c r="U16" s="65">
        <f t="shared" si="6"/>
        <v>216200</v>
      </c>
      <c r="V16" s="65">
        <v>45000</v>
      </c>
      <c r="W16" s="65">
        <v>60000</v>
      </c>
      <c r="X16" s="65">
        <f t="shared" si="7"/>
        <v>111200</v>
      </c>
      <c r="Y16" s="76"/>
      <c r="Z16" s="75"/>
    </row>
  </sheetData>
  <mergeCells count="31">
    <mergeCell ref="A2:Z2"/>
    <mergeCell ref="B3:L3"/>
    <mergeCell ref="B4:F4"/>
    <mergeCell ref="G4:H4"/>
    <mergeCell ref="J4:L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5:M6"/>
    <mergeCell ref="N5:N6"/>
    <mergeCell ref="O5:O6"/>
    <mergeCell ref="P3:P6"/>
    <mergeCell ref="Q3:Q6"/>
    <mergeCell ref="R3:R6"/>
    <mergeCell ref="S3:S6"/>
    <mergeCell ref="T3:T6"/>
    <mergeCell ref="U5:U6"/>
    <mergeCell ref="V5:V6"/>
    <mergeCell ref="W5:W6"/>
    <mergeCell ref="X5:X6"/>
    <mergeCell ref="Y3:Y6"/>
    <mergeCell ref="Z3:Z6"/>
    <mergeCell ref="M3:O4"/>
    <mergeCell ref="U3:X4"/>
  </mergeCells>
  <printOptions horizontalCentered="1"/>
  <pageMargins left="0.236111111111111" right="0.118055555555556" top="0.826388888888889" bottom="0.393055555555556" header="0.310416666666667" footer="0.310416666666667"/>
  <pageSetup paperSize="9" scale="58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2020-11-10T09:42:00Z</dcterms:created>
  <dcterms:modified xsi:type="dcterms:W3CDTF">2022-07-07T00:48:00Z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924BA4B693004123980A5A86A264CA9F</vt:lpwstr>
  </property>
</Properties>
</file>