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117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<sst xmlns="http://schemas.openxmlformats.org/spreadsheetml/2006/main" count="110" uniqueCount="83">
  <si>
    <t>制表日期：</t>
  </si>
  <si>
    <t>经营者情况</t>
  </si>
  <si>
    <t>船舶情况</t>
  </si>
  <si>
    <t>油补明细</t>
  </si>
  <si>
    <t>补助资金（万元）</t>
  </si>
  <si>
    <t>经营者名称</t>
  </si>
  <si>
    <t>船舶名称</t>
  </si>
  <si>
    <t>船舶类型</t>
  </si>
  <si>
    <t>艘</t>
  </si>
  <si>
    <t>载客定额(人)</t>
  </si>
  <si>
    <t>单船综合客位数</t>
  </si>
  <si>
    <t>营运天数（天）</t>
  </si>
  <si>
    <t>营运系数</t>
  </si>
  <si>
    <t>单船补贴金额(万元)</t>
  </si>
  <si>
    <t>渡工劳务金额（万元）</t>
  </si>
  <si>
    <t>县区</t>
  </si>
  <si>
    <t>乡镇</t>
  </si>
  <si>
    <t>经营人（村）</t>
  </si>
  <si>
    <t>曲江</t>
  </si>
  <si>
    <t>樟市</t>
  </si>
  <si>
    <t>群星</t>
  </si>
  <si>
    <t>粤韶关渡0068</t>
  </si>
  <si>
    <t>渡船</t>
  </si>
  <si>
    <t>粤韶关渡3030</t>
  </si>
  <si>
    <t>粤韶关渡0036</t>
  </si>
  <si>
    <t>新楼</t>
  </si>
  <si>
    <t>粤韶关渡0066</t>
  </si>
  <si>
    <t>东约</t>
  </si>
  <si>
    <t>粤韶关渡0037</t>
  </si>
  <si>
    <t>乌石镇</t>
  </si>
  <si>
    <t>社区村委</t>
  </si>
  <si>
    <t>粤韶关渡0035</t>
  </si>
  <si>
    <t>白土</t>
  </si>
  <si>
    <t>东安寨</t>
  </si>
  <si>
    <t>粤韶关渡0069</t>
  </si>
  <si>
    <t>小计</t>
  </si>
  <si>
    <t>始兴</t>
  </si>
  <si>
    <t>马市</t>
  </si>
  <si>
    <t>联俄村村委员会</t>
  </si>
  <si>
    <t>粤韶关渡2038</t>
  </si>
  <si>
    <t>浈江</t>
  </si>
  <si>
    <t>风采街道办</t>
  </si>
  <si>
    <t>刘亚宽</t>
  </si>
  <si>
    <t>粤韶关渡0039</t>
  </si>
  <si>
    <t>乐园</t>
  </si>
  <si>
    <t>上坝村委</t>
  </si>
  <si>
    <t>粤韶关渡0023</t>
  </si>
  <si>
    <t>下坝村委</t>
  </si>
  <si>
    <t>粤韶关渡0080</t>
  </si>
  <si>
    <t>花坪</t>
  </si>
  <si>
    <t>西牛潭村委</t>
  </si>
  <si>
    <t>粤韶关渡0025</t>
  </si>
  <si>
    <t>十里亭</t>
  </si>
  <si>
    <t>靖村村委</t>
  </si>
  <si>
    <t>粤韶关渡0028</t>
  </si>
  <si>
    <t>粤韶关渡0081</t>
  </si>
  <si>
    <t>犁市渡口</t>
  </si>
  <si>
    <t>粤韶关渡0038</t>
  </si>
  <si>
    <t>犁市</t>
  </si>
  <si>
    <t>下园村民委员会</t>
  </si>
  <si>
    <t>粤韶关渡0062</t>
  </si>
  <si>
    <t>沙园村民委员会</t>
  </si>
  <si>
    <t>粤韶关渡0063</t>
  </si>
  <si>
    <t>武江</t>
  </si>
  <si>
    <t>西河</t>
  </si>
  <si>
    <t>朝阳村</t>
  </si>
  <si>
    <t>粤韶渡0030</t>
  </si>
  <si>
    <t>糖寮村</t>
  </si>
  <si>
    <t>粤韶渡0005</t>
  </si>
  <si>
    <t>大村</t>
  </si>
  <si>
    <t>粤韶渡0082</t>
  </si>
  <si>
    <t>仁化</t>
  </si>
  <si>
    <t>大桥</t>
  </si>
  <si>
    <t>大桥村委</t>
  </si>
  <si>
    <t>粤韶关渡2039</t>
  </si>
  <si>
    <t>水江村委</t>
  </si>
  <si>
    <t>　粤韶关渡2061</t>
  </si>
  <si>
    <t>粤韶关渡3033</t>
  </si>
  <si>
    <t>总计</t>
  </si>
  <si>
    <t>符合发放补贴合计</t>
  </si>
  <si>
    <t>韶关市2018年度农村水路客(渡)运油价补贴资金分配方案明细表</t>
  </si>
  <si>
    <t>序号</t>
  </si>
  <si>
    <t>1.渡工劳务费用按单船平均每月1000元标准实施：单船补贴金额=运营系数×12000,                                                                                                                            2、运营系数（取小数点后2位）为船舶实际运营天数（新建、报废、检修、极端天气停航等均不算入营运时间）与全年天数的占比，                                                                                           3、单船综合客位数（四舍五入后取整数）=运营系数×载客定额；                                                                                                                                                         4、单船补贴金额=单船综合客位数/全市运营渡船综合客位总数×100%×单船补贴总金额；                                                                                                                   5、根据《实施细则》第九条，粤韶关渡0069全年未运营的，不纳入补贴范围。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</si>
</sst>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  <numFmt numFmtId="178" formatCode="0.00_);[Red]\(0.00\)"/>
  </numFmts>
  <fonts count="33">
    <font>
      <sz val="12"/>
      <name val="宋体"/>
      <family val="0"/>
    </font>
    <font>
      <sz val="11"/>
      <color indexed="8"/>
      <name val="Tahoma"/>
      <family val="2"/>
    </font>
    <font>
      <sz val="10"/>
      <color indexed="8"/>
      <name val="华文中宋"/>
      <family val="0"/>
    </font>
    <font>
      <b/>
      <sz val="12"/>
      <color indexed="8"/>
      <name val="华文中宋"/>
      <family val="0"/>
    </font>
    <font>
      <sz val="10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华文中宋"/>
      <family val="0"/>
    </font>
    <font>
      <b/>
      <sz val="10"/>
      <name val="宋体"/>
      <family val="0"/>
    </font>
    <font>
      <b/>
      <sz val="11"/>
      <name val="宋体"/>
      <family val="0"/>
    </font>
    <font>
      <sz val="16"/>
      <color indexed="8"/>
      <name val="华文中宋"/>
      <family val="0"/>
    </font>
    <font>
      <sz val="14"/>
      <color indexed="8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177" fontId="2" fillId="19" borderId="9" xfId="0" applyNumberFormat="1" applyFont="1" applyFill="1" applyBorder="1" applyAlignment="1">
      <alignment horizontal="center" vertical="center" wrapText="1"/>
    </xf>
    <xf numFmtId="177" fontId="7" fillId="19" borderId="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 wrapText="1"/>
    </xf>
    <xf numFmtId="178" fontId="2" fillId="20" borderId="9" xfId="0" applyNumberFormat="1" applyFont="1" applyFill="1" applyBorder="1" applyAlignment="1">
      <alignment horizontal="center" vertical="center"/>
    </xf>
    <xf numFmtId="0" fontId="4" fillId="20" borderId="9" xfId="0" applyNumberFormat="1" applyFont="1" applyFill="1" applyBorder="1" applyAlignment="1">
      <alignment horizontal="center" vertical="center" wrapText="1"/>
    </xf>
    <xf numFmtId="177" fontId="4" fillId="20" borderId="9" xfId="0" applyNumberFormat="1" applyFont="1" applyFill="1" applyBorder="1" applyAlignment="1">
      <alignment horizontal="center" vertical="center" wrapText="1"/>
    </xf>
    <xf numFmtId="177" fontId="7" fillId="20" borderId="9" xfId="0" applyNumberFormat="1" applyFont="1" applyFill="1" applyBorder="1" applyAlignment="1">
      <alignment horizontal="center" vertical="center"/>
    </xf>
    <xf numFmtId="177" fontId="7" fillId="20" borderId="9" xfId="0" applyNumberFormat="1" applyFont="1" applyFill="1" applyBorder="1" applyAlignment="1">
      <alignment horizontal="center" vertical="center" wrapText="1"/>
    </xf>
    <xf numFmtId="178" fontId="7" fillId="20" borderId="9" xfId="0" applyNumberFormat="1" applyFont="1" applyFill="1" applyBorder="1" applyAlignment="1">
      <alignment horizontal="center" vertical="center"/>
    </xf>
    <xf numFmtId="178" fontId="7" fillId="20" borderId="9" xfId="0" applyNumberFormat="1" applyFont="1" applyFill="1" applyBorder="1" applyAlignment="1">
      <alignment horizontal="center" vertical="center" wrapText="1"/>
    </xf>
    <xf numFmtId="177" fontId="2" fillId="2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31" fontId="2" fillId="0" borderId="1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78" fontId="2" fillId="0" borderId="16" xfId="0" applyNumberFormat="1" applyFont="1" applyFill="1" applyBorder="1" applyAlignment="1">
      <alignment horizontal="left" vertical="center" wrapText="1"/>
    </xf>
    <xf numFmtId="176" fontId="2" fillId="0" borderId="16" xfId="0" applyNumberFormat="1" applyFont="1" applyFill="1" applyBorder="1" applyAlignment="1">
      <alignment horizontal="left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8"/>
  <sheetViews>
    <sheetView tabSelected="1" zoomScaleSheetLayoutView="100" zoomScalePageLayoutView="0" workbookViewId="0" topLeftCell="A1">
      <selection activeCell="B4" sqref="B4:D4"/>
    </sheetView>
  </sheetViews>
  <sheetFormatPr defaultColWidth="9.00390625" defaultRowHeight="14.25"/>
  <cols>
    <col min="1" max="1" width="4.125" style="1" customWidth="1"/>
    <col min="2" max="2" width="4.125" style="2" customWidth="1"/>
    <col min="3" max="3" width="9.25390625" style="1" customWidth="1"/>
    <col min="4" max="4" width="13.125" style="1" customWidth="1"/>
    <col min="5" max="5" width="13.50390625" style="1" customWidth="1"/>
    <col min="6" max="6" width="6.625" style="1" customWidth="1"/>
    <col min="7" max="7" width="8.00390625" style="1" customWidth="1"/>
    <col min="8" max="8" width="8.125" style="1" customWidth="1"/>
    <col min="9" max="9" width="10.75390625" style="21" customWidth="1"/>
    <col min="10" max="10" width="10.375" style="10" customWidth="1"/>
    <col min="11" max="11" width="9.375" style="1" customWidth="1"/>
    <col min="12" max="12" width="9.625" style="1" customWidth="1"/>
    <col min="13" max="13" width="8.625" style="1" customWidth="1"/>
    <col min="14" max="14" width="10.875" style="11" customWidth="1"/>
    <col min="15" max="251" width="9.00390625" style="1" customWidth="1"/>
  </cols>
  <sheetData>
    <row r="1" spans="1:14" s="18" customFormat="1" ht="24" customHeight="1">
      <c r="A1" s="57" t="s">
        <v>80</v>
      </c>
      <c r="B1" s="57"/>
      <c r="C1" s="57"/>
      <c r="D1" s="57"/>
      <c r="E1" s="57"/>
      <c r="F1" s="57"/>
      <c r="G1" s="57"/>
      <c r="H1" s="57"/>
      <c r="I1" s="58"/>
      <c r="J1" s="59"/>
      <c r="K1" s="59"/>
      <c r="L1" s="57"/>
      <c r="M1" s="57"/>
      <c r="N1" s="57"/>
    </row>
    <row r="2" spans="2:14" s="1" customFormat="1" ht="15" customHeight="1">
      <c r="B2" s="2"/>
      <c r="I2" s="21"/>
      <c r="J2" s="10"/>
      <c r="K2" s="1" t="s">
        <v>0</v>
      </c>
      <c r="L2" s="55">
        <v>43777</v>
      </c>
      <c r="M2" s="55"/>
      <c r="N2" s="11"/>
    </row>
    <row r="3" spans="1:14" s="19" customFormat="1" ht="15.75" customHeight="1">
      <c r="A3" s="56" t="s">
        <v>1</v>
      </c>
      <c r="B3" s="56"/>
      <c r="C3" s="56"/>
      <c r="D3" s="56"/>
      <c r="E3" s="56" t="s">
        <v>2</v>
      </c>
      <c r="F3" s="56"/>
      <c r="G3" s="56"/>
      <c r="H3" s="56"/>
      <c r="I3" s="60" t="s">
        <v>3</v>
      </c>
      <c r="J3" s="61"/>
      <c r="K3" s="61"/>
      <c r="L3" s="61"/>
      <c r="M3" s="62"/>
      <c r="N3" s="63" t="s">
        <v>4</v>
      </c>
    </row>
    <row r="4" spans="1:14" s="19" customFormat="1" ht="48" customHeight="1">
      <c r="A4" s="4" t="s">
        <v>81</v>
      </c>
      <c r="B4" s="54" t="s">
        <v>5</v>
      </c>
      <c r="C4" s="54"/>
      <c r="D4" s="54"/>
      <c r="E4" s="54" t="s">
        <v>6</v>
      </c>
      <c r="F4" s="54" t="s">
        <v>7</v>
      </c>
      <c r="G4" s="3" t="s">
        <v>8</v>
      </c>
      <c r="H4" s="4" t="s">
        <v>9</v>
      </c>
      <c r="I4" s="27" t="s">
        <v>10</v>
      </c>
      <c r="J4" s="15" t="s">
        <v>11</v>
      </c>
      <c r="K4" s="14" t="s">
        <v>12</v>
      </c>
      <c r="L4" s="14" t="s">
        <v>13</v>
      </c>
      <c r="M4" s="14" t="s">
        <v>14</v>
      </c>
      <c r="N4" s="64"/>
    </row>
    <row r="5" spans="1:14" s="19" customFormat="1" ht="18" customHeight="1">
      <c r="A5" s="4"/>
      <c r="B5" s="4" t="s">
        <v>15</v>
      </c>
      <c r="C5" s="4" t="s">
        <v>16</v>
      </c>
      <c r="D5" s="4" t="s">
        <v>17</v>
      </c>
      <c r="E5" s="54"/>
      <c r="F5" s="54"/>
      <c r="G5" s="22"/>
      <c r="H5" s="23"/>
      <c r="I5" s="28"/>
      <c r="J5" s="29"/>
      <c r="K5" s="30"/>
      <c r="L5" s="30"/>
      <c r="M5" s="30"/>
      <c r="N5" s="16"/>
    </row>
    <row r="6" spans="1:14" s="19" customFormat="1" ht="14.25">
      <c r="A6" s="3">
        <v>1</v>
      </c>
      <c r="B6" s="54" t="s">
        <v>18</v>
      </c>
      <c r="C6" s="56" t="s">
        <v>19</v>
      </c>
      <c r="D6" s="54" t="s">
        <v>20</v>
      </c>
      <c r="E6" s="4" t="s">
        <v>21</v>
      </c>
      <c r="F6" s="3" t="s">
        <v>22</v>
      </c>
      <c r="G6" s="3">
        <v>1</v>
      </c>
      <c r="H6" s="4">
        <v>48</v>
      </c>
      <c r="I6" s="31">
        <f>ROUND(H6*K6,2)</f>
        <v>37.44</v>
      </c>
      <c r="J6" s="13">
        <v>285</v>
      </c>
      <c r="K6" s="12">
        <f>ROUND(J6/365,2)</f>
        <v>0.78</v>
      </c>
      <c r="L6" s="12">
        <f>I6/632.69*100%*78.84</f>
        <v>4.665427934691555</v>
      </c>
      <c r="M6" s="12">
        <v>0.93</v>
      </c>
      <c r="N6" s="16">
        <f>L6+M6</f>
        <v>5.595427934691554</v>
      </c>
    </row>
    <row r="7" spans="1:14" s="19" customFormat="1" ht="14.25">
      <c r="A7" s="3">
        <v>2</v>
      </c>
      <c r="B7" s="54"/>
      <c r="C7" s="56"/>
      <c r="D7" s="54"/>
      <c r="E7" s="4" t="s">
        <v>23</v>
      </c>
      <c r="F7" s="3" t="s">
        <v>22</v>
      </c>
      <c r="G7" s="3">
        <v>1</v>
      </c>
      <c r="H7" s="4">
        <v>50</v>
      </c>
      <c r="I7" s="31">
        <f>ROUND(H7*K7,2)</f>
        <v>49</v>
      </c>
      <c r="J7" s="13">
        <v>356</v>
      </c>
      <c r="K7" s="12">
        <f>ROUND(J7/365,2)</f>
        <v>0.98</v>
      </c>
      <c r="L7" s="12">
        <f>I7/632.69*100%*78.84</f>
        <v>6.105928653843114</v>
      </c>
      <c r="M7" s="12">
        <f>K7*1.2</f>
        <v>1.176</v>
      </c>
      <c r="N7" s="16">
        <f aca="true" t="shared" si="0" ref="N7:N12">L7+M7</f>
        <v>7.2819286538431145</v>
      </c>
    </row>
    <row r="8" spans="1:14" s="19" customFormat="1" ht="14.25">
      <c r="A8" s="3">
        <v>3</v>
      </c>
      <c r="B8" s="54"/>
      <c r="C8" s="56"/>
      <c r="D8" s="54"/>
      <c r="E8" s="4" t="s">
        <v>24</v>
      </c>
      <c r="F8" s="3" t="s">
        <v>22</v>
      </c>
      <c r="G8" s="3">
        <v>1</v>
      </c>
      <c r="H8" s="4">
        <v>40</v>
      </c>
      <c r="I8" s="31">
        <f>ROUND(H8*K8,2)</f>
        <v>31.2</v>
      </c>
      <c r="J8" s="13">
        <v>283</v>
      </c>
      <c r="K8" s="12">
        <f>ROUND(J8/365,2)</f>
        <v>0.78</v>
      </c>
      <c r="L8" s="12">
        <f>I8/632.69*100%*78.84</f>
        <v>3.8878566122429623</v>
      </c>
      <c r="M8" s="12">
        <f>K8*1.2</f>
        <v>0.9359999999999999</v>
      </c>
      <c r="N8" s="16">
        <f t="shared" si="0"/>
        <v>4.823856612242962</v>
      </c>
    </row>
    <row r="9" spans="1:14" s="19" customFormat="1" ht="14.25">
      <c r="A9" s="3">
        <v>4</v>
      </c>
      <c r="B9" s="54"/>
      <c r="C9" s="56"/>
      <c r="D9" s="4" t="s">
        <v>25</v>
      </c>
      <c r="E9" s="4" t="s">
        <v>26</v>
      </c>
      <c r="F9" s="3" t="s">
        <v>22</v>
      </c>
      <c r="G9" s="3">
        <v>1</v>
      </c>
      <c r="H9" s="4">
        <v>35</v>
      </c>
      <c r="I9" s="31">
        <f aca="true" t="shared" si="1" ref="I9:I14">ROUND(H9*K9,2)</f>
        <v>31.15</v>
      </c>
      <c r="J9" s="13">
        <v>325</v>
      </c>
      <c r="K9" s="12">
        <f aca="true" t="shared" si="2" ref="K9:K14">ROUND(J9/365,2)</f>
        <v>0.89</v>
      </c>
      <c r="L9" s="12">
        <f aca="true" t="shared" si="3" ref="L9:L14">I9/632.69*100%*78.84</f>
        <v>3.881626072800265</v>
      </c>
      <c r="M9" s="12">
        <f>K9*1.2</f>
        <v>1.068</v>
      </c>
      <c r="N9" s="16">
        <f t="shared" si="0"/>
        <v>4.949626072800266</v>
      </c>
    </row>
    <row r="10" spans="1:14" s="19" customFormat="1" ht="14.25">
      <c r="A10" s="3">
        <v>5</v>
      </c>
      <c r="B10" s="54"/>
      <c r="C10" s="56"/>
      <c r="D10" s="4" t="s">
        <v>27</v>
      </c>
      <c r="E10" s="4" t="s">
        <v>28</v>
      </c>
      <c r="F10" s="3" t="s">
        <v>22</v>
      </c>
      <c r="G10" s="3">
        <v>1</v>
      </c>
      <c r="H10" s="4">
        <v>29</v>
      </c>
      <c r="I10" s="31">
        <f t="shared" si="1"/>
        <v>29</v>
      </c>
      <c r="J10" s="13">
        <v>365</v>
      </c>
      <c r="K10" s="12">
        <f t="shared" si="2"/>
        <v>1</v>
      </c>
      <c r="L10" s="12">
        <f t="shared" si="3"/>
        <v>3.613712876764292</v>
      </c>
      <c r="M10" s="12">
        <f>K10*1.2</f>
        <v>1.2</v>
      </c>
      <c r="N10" s="16">
        <f t="shared" si="0"/>
        <v>4.813712876764292</v>
      </c>
    </row>
    <row r="11" spans="1:14" s="19" customFormat="1" ht="14.25">
      <c r="A11" s="3">
        <v>6</v>
      </c>
      <c r="B11" s="54"/>
      <c r="C11" s="3" t="s">
        <v>29</v>
      </c>
      <c r="D11" s="4" t="s">
        <v>30</v>
      </c>
      <c r="E11" s="4" t="s">
        <v>31</v>
      </c>
      <c r="F11" s="3" t="s">
        <v>22</v>
      </c>
      <c r="G11" s="3">
        <v>1</v>
      </c>
      <c r="H11" s="4">
        <v>35</v>
      </c>
      <c r="I11" s="31">
        <f t="shared" si="1"/>
        <v>30.8</v>
      </c>
      <c r="J11" s="13">
        <v>323</v>
      </c>
      <c r="K11" s="12">
        <f t="shared" si="2"/>
        <v>0.88</v>
      </c>
      <c r="L11" s="12">
        <f t="shared" si="3"/>
        <v>3.838012296701386</v>
      </c>
      <c r="M11" s="12">
        <v>1.05</v>
      </c>
      <c r="N11" s="16">
        <f t="shared" si="0"/>
        <v>4.888012296701386</v>
      </c>
    </row>
    <row r="12" spans="1:251" s="20" customFormat="1" ht="14.25">
      <c r="A12" s="24">
        <v>7</v>
      </c>
      <c r="B12" s="69"/>
      <c r="C12" s="40" t="s">
        <v>32</v>
      </c>
      <c r="D12" s="41" t="s">
        <v>33</v>
      </c>
      <c r="E12" s="41" t="s">
        <v>34</v>
      </c>
      <c r="F12" s="40" t="s">
        <v>22</v>
      </c>
      <c r="G12" s="40">
        <v>1</v>
      </c>
      <c r="H12" s="41">
        <v>29</v>
      </c>
      <c r="I12" s="42">
        <v>0</v>
      </c>
      <c r="J12" s="43">
        <v>0</v>
      </c>
      <c r="K12" s="44">
        <v>0</v>
      </c>
      <c r="L12" s="44">
        <f>I12/40170*100%*4385.4</f>
        <v>0</v>
      </c>
      <c r="M12" s="44">
        <v>0</v>
      </c>
      <c r="N12" s="45">
        <f t="shared" si="0"/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</row>
    <row r="13" spans="1:14" s="19" customFormat="1" ht="14.25">
      <c r="A13" s="4" t="s">
        <v>35</v>
      </c>
      <c r="B13" s="25"/>
      <c r="C13" s="25"/>
      <c r="D13" s="25"/>
      <c r="E13" s="25"/>
      <c r="F13" s="25"/>
      <c r="G13" s="25">
        <f>SUM(G6:G12)</f>
        <v>7</v>
      </c>
      <c r="H13" s="25">
        <f>SUM(H6:H12)</f>
        <v>266</v>
      </c>
      <c r="I13" s="33">
        <f>SUM(I6:I11)</f>
        <v>208.59</v>
      </c>
      <c r="J13" s="34"/>
      <c r="K13" s="35"/>
      <c r="L13" s="35">
        <f>SUM(L6:L12)</f>
        <v>25.992564447043577</v>
      </c>
      <c r="M13" s="35">
        <v>6.37</v>
      </c>
      <c r="N13" s="36">
        <f>SUM(L13:M13)</f>
        <v>32.362564447043574</v>
      </c>
    </row>
    <row r="14" spans="1:14" s="19" customFormat="1" ht="14.25">
      <c r="A14" s="3">
        <v>8</v>
      </c>
      <c r="B14" s="4" t="s">
        <v>36</v>
      </c>
      <c r="C14" s="3" t="s">
        <v>37</v>
      </c>
      <c r="D14" s="4" t="s">
        <v>38</v>
      </c>
      <c r="E14" s="4" t="s">
        <v>39</v>
      </c>
      <c r="F14" s="3" t="s">
        <v>22</v>
      </c>
      <c r="G14" s="3">
        <v>1</v>
      </c>
      <c r="H14" s="3">
        <v>25</v>
      </c>
      <c r="I14" s="31">
        <f t="shared" si="1"/>
        <v>23</v>
      </c>
      <c r="J14" s="13">
        <v>335</v>
      </c>
      <c r="K14" s="12">
        <f t="shared" si="2"/>
        <v>0.92</v>
      </c>
      <c r="L14" s="12">
        <f t="shared" si="3"/>
        <v>2.8660481436406453</v>
      </c>
      <c r="M14" s="12">
        <f>K14*1.2</f>
        <v>1.104</v>
      </c>
      <c r="N14" s="16">
        <f>L14+M14</f>
        <v>3.9700481436406454</v>
      </c>
    </row>
    <row r="15" spans="1:14" s="19" customFormat="1" ht="14.25">
      <c r="A15" s="4" t="s">
        <v>35</v>
      </c>
      <c r="B15" s="25"/>
      <c r="C15" s="25"/>
      <c r="D15" s="25"/>
      <c r="E15" s="25"/>
      <c r="F15" s="25"/>
      <c r="G15" s="25">
        <v>1</v>
      </c>
      <c r="H15" s="25">
        <f>SUM(H14:H14)</f>
        <v>25</v>
      </c>
      <c r="I15" s="33">
        <v>23</v>
      </c>
      <c r="J15" s="34"/>
      <c r="K15" s="35"/>
      <c r="L15" s="35">
        <f>SUM(L14:L14)</f>
        <v>2.8660481436406453</v>
      </c>
      <c r="M15" s="35">
        <f>SUM(M14:M14)</f>
        <v>1.104</v>
      </c>
      <c r="N15" s="36">
        <f>SUM(N14)</f>
        <v>3.9700481436406454</v>
      </c>
    </row>
    <row r="16" spans="1:14" s="19" customFormat="1" ht="14.25">
      <c r="A16" s="3">
        <v>9</v>
      </c>
      <c r="B16" s="54" t="s">
        <v>40</v>
      </c>
      <c r="C16" s="3" t="s">
        <v>41</v>
      </c>
      <c r="D16" s="3" t="s">
        <v>42</v>
      </c>
      <c r="E16" s="4" t="s">
        <v>43</v>
      </c>
      <c r="F16" s="3" t="s">
        <v>22</v>
      </c>
      <c r="G16" s="3">
        <v>1</v>
      </c>
      <c r="H16" s="3">
        <v>49</v>
      </c>
      <c r="I16" s="31">
        <f>ROUND(H16*K16,2)</f>
        <v>24.5</v>
      </c>
      <c r="J16" s="13">
        <v>183</v>
      </c>
      <c r="K16" s="12">
        <f>ROUND(J16/365,2)</f>
        <v>0.5</v>
      </c>
      <c r="L16" s="12">
        <f>I16/632.69*100%*78.84</f>
        <v>3.052964326921557</v>
      </c>
      <c r="M16" s="12">
        <f>K16*1.2</f>
        <v>0.6</v>
      </c>
      <c r="N16" s="16">
        <f>L16+M16</f>
        <v>3.6529643269215573</v>
      </c>
    </row>
    <row r="17" spans="1:14" s="19" customFormat="1" ht="14.25">
      <c r="A17" s="3">
        <v>10</v>
      </c>
      <c r="B17" s="54"/>
      <c r="C17" s="56" t="s">
        <v>44</v>
      </c>
      <c r="D17" s="4" t="s">
        <v>45</v>
      </c>
      <c r="E17" s="3" t="s">
        <v>46</v>
      </c>
      <c r="F17" s="3" t="s">
        <v>22</v>
      </c>
      <c r="G17" s="3">
        <v>1</v>
      </c>
      <c r="H17" s="3">
        <v>45</v>
      </c>
      <c r="I17" s="31">
        <f aca="true" t="shared" si="4" ref="I17:I24">ROUND(H17*K17,2)</f>
        <v>35.1</v>
      </c>
      <c r="J17" s="13">
        <v>284</v>
      </c>
      <c r="K17" s="12">
        <f aca="true" t="shared" si="5" ref="K17:K24">ROUND(J17/365,2)</f>
        <v>0.78</v>
      </c>
      <c r="L17" s="12">
        <f aca="true" t="shared" si="6" ref="L17:L24">I17/632.69*100%*78.84</f>
        <v>4.373838688773333</v>
      </c>
      <c r="M17" s="12">
        <v>0.93</v>
      </c>
      <c r="N17" s="16">
        <f aca="true" t="shared" si="7" ref="N17:N32">L17+M17</f>
        <v>5.303838688773332</v>
      </c>
    </row>
    <row r="18" spans="1:14" s="19" customFormat="1" ht="12.75" customHeight="1">
      <c r="A18" s="3">
        <v>11</v>
      </c>
      <c r="B18" s="54"/>
      <c r="C18" s="56"/>
      <c r="D18" s="4" t="s">
        <v>47</v>
      </c>
      <c r="E18" s="3" t="s">
        <v>48</v>
      </c>
      <c r="F18" s="3" t="s">
        <v>22</v>
      </c>
      <c r="G18" s="3">
        <v>1</v>
      </c>
      <c r="H18" s="3">
        <v>20</v>
      </c>
      <c r="I18" s="31">
        <f t="shared" si="4"/>
        <v>18</v>
      </c>
      <c r="J18" s="13">
        <v>330</v>
      </c>
      <c r="K18" s="12">
        <f t="shared" si="5"/>
        <v>0.9</v>
      </c>
      <c r="L18" s="12">
        <f t="shared" si="6"/>
        <v>2.2429941993709397</v>
      </c>
      <c r="M18" s="12">
        <f aca="true" t="shared" si="8" ref="M18:M32">K18*1.2</f>
        <v>1.08</v>
      </c>
      <c r="N18" s="16">
        <f t="shared" si="7"/>
        <v>3.3229941993709398</v>
      </c>
    </row>
    <row r="19" spans="1:14" s="19" customFormat="1" ht="14.25" customHeight="1">
      <c r="A19" s="3">
        <v>12</v>
      </c>
      <c r="B19" s="54"/>
      <c r="C19" s="3" t="s">
        <v>49</v>
      </c>
      <c r="D19" s="4" t="s">
        <v>50</v>
      </c>
      <c r="E19" s="4" t="s">
        <v>51</v>
      </c>
      <c r="F19" s="3" t="s">
        <v>22</v>
      </c>
      <c r="G19" s="3">
        <v>1</v>
      </c>
      <c r="H19" s="3">
        <v>24</v>
      </c>
      <c r="I19" s="31">
        <f t="shared" si="4"/>
        <v>11.76</v>
      </c>
      <c r="J19" s="13">
        <v>180</v>
      </c>
      <c r="K19" s="12">
        <f t="shared" si="5"/>
        <v>0.49</v>
      </c>
      <c r="L19" s="12">
        <f t="shared" si="6"/>
        <v>1.4654228769223474</v>
      </c>
      <c r="M19" s="12">
        <v>0.58</v>
      </c>
      <c r="N19" s="16">
        <f t="shared" si="7"/>
        <v>2.0454228769223475</v>
      </c>
    </row>
    <row r="20" spans="1:14" s="19" customFormat="1" ht="14.25">
      <c r="A20" s="3">
        <v>13</v>
      </c>
      <c r="B20" s="54"/>
      <c r="C20" s="56" t="s">
        <v>52</v>
      </c>
      <c r="D20" s="54" t="s">
        <v>53</v>
      </c>
      <c r="E20" s="4" t="s">
        <v>54</v>
      </c>
      <c r="F20" s="4" t="s">
        <v>22</v>
      </c>
      <c r="G20" s="4">
        <v>1</v>
      </c>
      <c r="H20" s="4">
        <v>29</v>
      </c>
      <c r="I20" s="31">
        <f t="shared" si="4"/>
        <v>28.71</v>
      </c>
      <c r="J20" s="13">
        <v>360</v>
      </c>
      <c r="K20" s="12">
        <f t="shared" si="5"/>
        <v>0.99</v>
      </c>
      <c r="L20" s="12">
        <f t="shared" si="6"/>
        <v>3.5775757479966495</v>
      </c>
      <c r="M20" s="12">
        <f t="shared" si="8"/>
        <v>1.188</v>
      </c>
      <c r="N20" s="16">
        <f t="shared" si="7"/>
        <v>4.76557574799665</v>
      </c>
    </row>
    <row r="21" spans="1:14" s="19" customFormat="1" ht="14.25">
      <c r="A21" s="3">
        <v>14</v>
      </c>
      <c r="B21" s="54"/>
      <c r="C21" s="56"/>
      <c r="D21" s="54"/>
      <c r="E21" s="4" t="s">
        <v>55</v>
      </c>
      <c r="F21" s="3" t="s">
        <v>22</v>
      </c>
      <c r="G21" s="3">
        <v>1</v>
      </c>
      <c r="H21" s="3">
        <v>29</v>
      </c>
      <c r="I21" s="31">
        <f t="shared" si="4"/>
        <v>28.71</v>
      </c>
      <c r="J21" s="13">
        <v>361</v>
      </c>
      <c r="K21" s="12">
        <f t="shared" si="5"/>
        <v>0.99</v>
      </c>
      <c r="L21" s="12">
        <f t="shared" si="6"/>
        <v>3.5775757479966495</v>
      </c>
      <c r="M21" s="12">
        <f t="shared" si="8"/>
        <v>1.188</v>
      </c>
      <c r="N21" s="16">
        <f t="shared" si="7"/>
        <v>4.76557574799665</v>
      </c>
    </row>
    <row r="22" spans="1:14" s="19" customFormat="1" ht="14.25">
      <c r="A22" s="3">
        <v>15</v>
      </c>
      <c r="B22" s="54"/>
      <c r="C22" s="56"/>
      <c r="D22" s="4" t="s">
        <v>56</v>
      </c>
      <c r="E22" s="4" t="s">
        <v>57</v>
      </c>
      <c r="F22" s="4" t="s">
        <v>22</v>
      </c>
      <c r="G22" s="4">
        <v>1</v>
      </c>
      <c r="H22" s="4">
        <v>48</v>
      </c>
      <c r="I22" s="31">
        <f t="shared" si="4"/>
        <v>44.64</v>
      </c>
      <c r="J22" s="13">
        <v>340</v>
      </c>
      <c r="K22" s="12">
        <f t="shared" si="5"/>
        <v>0.93</v>
      </c>
      <c r="L22" s="12">
        <f t="shared" si="6"/>
        <v>5.562625614439931</v>
      </c>
      <c r="M22" s="12">
        <f t="shared" si="8"/>
        <v>1.116</v>
      </c>
      <c r="N22" s="16">
        <f t="shared" si="7"/>
        <v>6.67862561443993</v>
      </c>
    </row>
    <row r="23" spans="1:14" s="19" customFormat="1" ht="14.25">
      <c r="A23" s="3">
        <v>16</v>
      </c>
      <c r="B23" s="54"/>
      <c r="C23" s="56" t="s">
        <v>58</v>
      </c>
      <c r="D23" s="4" t="s">
        <v>59</v>
      </c>
      <c r="E23" s="4" t="s">
        <v>60</v>
      </c>
      <c r="F23" s="4" t="s">
        <v>22</v>
      </c>
      <c r="G23" s="4">
        <v>1</v>
      </c>
      <c r="H23" s="4">
        <v>40</v>
      </c>
      <c r="I23" s="31">
        <f t="shared" si="4"/>
        <v>37.2</v>
      </c>
      <c r="J23" s="13">
        <v>340</v>
      </c>
      <c r="K23" s="12">
        <f t="shared" si="5"/>
        <v>0.93</v>
      </c>
      <c r="L23" s="12">
        <f t="shared" si="6"/>
        <v>4.63552134536661</v>
      </c>
      <c r="M23" s="12">
        <v>1.12</v>
      </c>
      <c r="N23" s="16">
        <f t="shared" si="7"/>
        <v>5.75552134536661</v>
      </c>
    </row>
    <row r="24" spans="1:14" s="19" customFormat="1" ht="14.25">
      <c r="A24" s="3">
        <v>17</v>
      </c>
      <c r="B24" s="54"/>
      <c r="C24" s="56"/>
      <c r="D24" s="4" t="s">
        <v>61</v>
      </c>
      <c r="E24" s="4" t="s">
        <v>62</v>
      </c>
      <c r="F24" s="3" t="s">
        <v>22</v>
      </c>
      <c r="G24" s="3">
        <v>1</v>
      </c>
      <c r="H24" s="3">
        <v>40</v>
      </c>
      <c r="I24" s="31">
        <f t="shared" si="4"/>
        <v>37.2</v>
      </c>
      <c r="J24" s="13">
        <v>340</v>
      </c>
      <c r="K24" s="12">
        <f t="shared" si="5"/>
        <v>0.93</v>
      </c>
      <c r="L24" s="12">
        <f t="shared" si="6"/>
        <v>4.63552134536661</v>
      </c>
      <c r="M24" s="12">
        <v>1.12</v>
      </c>
      <c r="N24" s="16">
        <f t="shared" si="7"/>
        <v>5.75552134536661</v>
      </c>
    </row>
    <row r="25" spans="1:14" s="19" customFormat="1" ht="14.25">
      <c r="A25" s="4" t="s">
        <v>35</v>
      </c>
      <c r="B25" s="25"/>
      <c r="C25" s="25"/>
      <c r="D25" s="25"/>
      <c r="E25" s="25"/>
      <c r="F25" s="25"/>
      <c r="G25" s="25">
        <f>SUM(G16:G24)</f>
        <v>9</v>
      </c>
      <c r="H25" s="25">
        <f>SUM(H16:H24)</f>
        <v>324</v>
      </c>
      <c r="I25" s="33">
        <f>SUM(I16:I24)</f>
        <v>265.82</v>
      </c>
      <c r="J25" s="25"/>
      <c r="K25" s="35"/>
      <c r="L25" s="35">
        <f>SUM(L16:L24)</f>
        <v>33.124039893154624</v>
      </c>
      <c r="M25" s="35">
        <v>8.93</v>
      </c>
      <c r="N25" s="36">
        <f>SUM(L25:M25)</f>
        <v>42.05403989315462</v>
      </c>
    </row>
    <row r="26" spans="1:14" s="19" customFormat="1" ht="14.25">
      <c r="A26" s="3">
        <v>18</v>
      </c>
      <c r="B26" s="54" t="s">
        <v>63</v>
      </c>
      <c r="C26" s="53" t="s">
        <v>64</v>
      </c>
      <c r="D26" s="6" t="s">
        <v>65</v>
      </c>
      <c r="E26" s="6" t="s">
        <v>66</v>
      </c>
      <c r="F26" s="3" t="s">
        <v>22</v>
      </c>
      <c r="G26" s="3">
        <v>1</v>
      </c>
      <c r="H26" s="4">
        <v>35</v>
      </c>
      <c r="I26" s="31">
        <f>ROUND(H26*K26,2)</f>
        <v>16.78</v>
      </c>
      <c r="J26" s="13">
        <v>175</v>
      </c>
      <c r="K26" s="12">
        <f>J26/365</f>
        <v>0.4794520547945205</v>
      </c>
      <c r="L26" s="12">
        <f aca="true" t="shared" si="9" ref="L26:L32">I26/632.69*100%*78.84</f>
        <v>2.0909690369691316</v>
      </c>
      <c r="M26" s="12">
        <f t="shared" si="8"/>
        <v>0.5753424657534246</v>
      </c>
      <c r="N26" s="16">
        <f t="shared" si="7"/>
        <v>2.6663115027225563</v>
      </c>
    </row>
    <row r="27" spans="1:14" s="19" customFormat="1" ht="14.25">
      <c r="A27" s="3">
        <v>19</v>
      </c>
      <c r="B27" s="54"/>
      <c r="C27" s="53"/>
      <c r="D27" s="5" t="s">
        <v>67</v>
      </c>
      <c r="E27" s="6" t="s">
        <v>68</v>
      </c>
      <c r="F27" s="3" t="s">
        <v>22</v>
      </c>
      <c r="G27" s="3">
        <v>1</v>
      </c>
      <c r="H27" s="4">
        <v>30</v>
      </c>
      <c r="I27" s="31">
        <f>ROUND(H27*K27,2)</f>
        <v>8.22</v>
      </c>
      <c r="J27" s="13">
        <v>100</v>
      </c>
      <c r="K27" s="12">
        <f>J27/365</f>
        <v>0.273972602739726</v>
      </c>
      <c r="L27" s="12">
        <f t="shared" si="9"/>
        <v>1.0243006843793958</v>
      </c>
      <c r="M27" s="12">
        <f t="shared" si="8"/>
        <v>0.3287671232876712</v>
      </c>
      <c r="N27" s="16">
        <f t="shared" si="7"/>
        <v>1.353067807667067</v>
      </c>
    </row>
    <row r="28" spans="1:14" s="19" customFormat="1" ht="14.25">
      <c r="A28" s="3">
        <v>20</v>
      </c>
      <c r="B28" s="54"/>
      <c r="C28" s="53"/>
      <c r="D28" s="5" t="s">
        <v>69</v>
      </c>
      <c r="E28" s="6" t="s">
        <v>70</v>
      </c>
      <c r="F28" s="3" t="s">
        <v>22</v>
      </c>
      <c r="G28" s="3">
        <v>1</v>
      </c>
      <c r="H28" s="4">
        <v>29</v>
      </c>
      <c r="I28" s="31">
        <f>ROUND(H28*K28,2)</f>
        <v>28.21</v>
      </c>
      <c r="J28" s="13">
        <v>355</v>
      </c>
      <c r="K28" s="12">
        <f>J28/365</f>
        <v>0.9726027397260274</v>
      </c>
      <c r="L28" s="12">
        <f t="shared" si="9"/>
        <v>3.5152703535696785</v>
      </c>
      <c r="M28" s="12">
        <f t="shared" si="8"/>
        <v>1.1671232876712327</v>
      </c>
      <c r="N28" s="16">
        <f t="shared" si="7"/>
        <v>4.682393641240911</v>
      </c>
    </row>
    <row r="29" spans="1:14" s="19" customFormat="1" ht="14.25">
      <c r="A29" s="4" t="s">
        <v>35</v>
      </c>
      <c r="B29" s="25"/>
      <c r="C29" s="25"/>
      <c r="D29" s="25"/>
      <c r="E29" s="25"/>
      <c r="F29" s="25"/>
      <c r="G29" s="25">
        <f>SUM(G26:G28)</f>
        <v>3</v>
      </c>
      <c r="H29" s="25">
        <f>SUM(H26:H28)</f>
        <v>94</v>
      </c>
      <c r="I29" s="33">
        <f>SUM(I26:I28)</f>
        <v>53.21</v>
      </c>
      <c r="J29" s="34"/>
      <c r="K29" s="35"/>
      <c r="L29" s="35">
        <f>SUM(L26:L28)</f>
        <v>6.630540074918206</v>
      </c>
      <c r="M29" s="35">
        <v>2.08</v>
      </c>
      <c r="N29" s="36">
        <f>SUM(L29:M29)</f>
        <v>8.710540074918207</v>
      </c>
    </row>
    <row r="30" spans="1:14" s="19" customFormat="1" ht="14.25">
      <c r="A30" s="7">
        <v>21</v>
      </c>
      <c r="B30" s="70" t="s">
        <v>71</v>
      </c>
      <c r="C30" s="53" t="s">
        <v>72</v>
      </c>
      <c r="D30" s="9" t="s">
        <v>73</v>
      </c>
      <c r="E30" s="9" t="s">
        <v>74</v>
      </c>
      <c r="F30" s="7" t="s">
        <v>22</v>
      </c>
      <c r="G30" s="7">
        <v>1</v>
      </c>
      <c r="H30" s="8">
        <v>25</v>
      </c>
      <c r="I30" s="31">
        <f>ROUND(H30*K30,2)</f>
        <v>24.79</v>
      </c>
      <c r="J30" s="17">
        <v>362</v>
      </c>
      <c r="K30" s="12">
        <f>J30/365</f>
        <v>0.9917808219178083</v>
      </c>
      <c r="L30" s="12">
        <f t="shared" si="9"/>
        <v>3.0891014556891996</v>
      </c>
      <c r="M30" s="12">
        <f t="shared" si="8"/>
        <v>1.1901369863013698</v>
      </c>
      <c r="N30" s="16">
        <f t="shared" si="7"/>
        <v>4.27923844199057</v>
      </c>
    </row>
    <row r="31" spans="1:14" s="19" customFormat="1" ht="14.25">
      <c r="A31" s="7">
        <v>21</v>
      </c>
      <c r="B31" s="70"/>
      <c r="C31" s="53"/>
      <c r="D31" s="9" t="s">
        <v>75</v>
      </c>
      <c r="E31" s="9" t="s">
        <v>76</v>
      </c>
      <c r="F31" s="7" t="s">
        <v>22</v>
      </c>
      <c r="G31" s="7">
        <v>1</v>
      </c>
      <c r="H31" s="8">
        <v>29</v>
      </c>
      <c r="I31" s="31">
        <f>ROUND(H31*K31,2)</f>
        <v>28.68</v>
      </c>
      <c r="J31" s="17">
        <v>361</v>
      </c>
      <c r="K31" s="12">
        <f>J31/365</f>
        <v>0.989041095890411</v>
      </c>
      <c r="L31" s="12">
        <f t="shared" si="9"/>
        <v>3.5738374243310305</v>
      </c>
      <c r="M31" s="12">
        <f t="shared" si="8"/>
        <v>1.1868493150684931</v>
      </c>
      <c r="N31" s="16">
        <f t="shared" si="7"/>
        <v>4.760686739399524</v>
      </c>
    </row>
    <row r="32" spans="1:14" s="19" customFormat="1" ht="14.25">
      <c r="A32" s="7">
        <v>23</v>
      </c>
      <c r="B32" s="70"/>
      <c r="C32" s="53"/>
      <c r="D32" s="9" t="s">
        <v>75</v>
      </c>
      <c r="E32" s="9" t="s">
        <v>77</v>
      </c>
      <c r="F32" s="7" t="s">
        <v>22</v>
      </c>
      <c r="G32" s="7">
        <v>1</v>
      </c>
      <c r="H32" s="8">
        <v>29</v>
      </c>
      <c r="I32" s="31">
        <f>ROUND(H32*K32,2)</f>
        <v>28.6</v>
      </c>
      <c r="J32" s="17">
        <v>360</v>
      </c>
      <c r="K32" s="12">
        <f>J32/365</f>
        <v>0.9863013698630136</v>
      </c>
      <c r="L32" s="12">
        <f t="shared" si="9"/>
        <v>3.5638685612227157</v>
      </c>
      <c r="M32" s="12">
        <f t="shared" si="8"/>
        <v>1.1835616438356162</v>
      </c>
      <c r="N32" s="16">
        <f t="shared" si="7"/>
        <v>4.747430205058332</v>
      </c>
    </row>
    <row r="33" spans="1:14" s="19" customFormat="1" ht="14.25">
      <c r="A33" s="4" t="s">
        <v>35</v>
      </c>
      <c r="B33" s="25"/>
      <c r="C33" s="25"/>
      <c r="D33" s="25"/>
      <c r="E33" s="25"/>
      <c r="F33" s="25"/>
      <c r="G33" s="25">
        <f>SUM(G30:G32)</f>
        <v>3</v>
      </c>
      <c r="H33" s="25">
        <f>SUM(H30:H32)</f>
        <v>83</v>
      </c>
      <c r="I33" s="33">
        <f>SUM(I30:I32)</f>
        <v>82.07</v>
      </c>
      <c r="J33" s="34"/>
      <c r="K33" s="35"/>
      <c r="L33" s="35">
        <f>SUM(L30:L32)</f>
        <v>10.226807441242945</v>
      </c>
      <c r="M33" s="35">
        <f>SUM(M30:M32)</f>
        <v>3.560547945205479</v>
      </c>
      <c r="N33" s="36">
        <f>SUM(L33:M33)</f>
        <v>13.787355386448425</v>
      </c>
    </row>
    <row r="34" spans="1:251" s="19" customFormat="1" ht="18.75" customHeight="1">
      <c r="A34" s="50" t="s">
        <v>78</v>
      </c>
      <c r="B34" s="51"/>
      <c r="C34" s="51"/>
      <c r="D34" s="51"/>
      <c r="E34" s="51"/>
      <c r="F34" s="52"/>
      <c r="G34" s="46">
        <f>+G13+G15+G25+G29+G33</f>
        <v>23</v>
      </c>
      <c r="H34" s="46">
        <f>+H13+H15+H25+H29+H33</f>
        <v>792</v>
      </c>
      <c r="I34" s="47"/>
      <c r="J34" s="47"/>
      <c r="K34" s="47"/>
      <c r="L34" s="47"/>
      <c r="M34" s="47"/>
      <c r="N34" s="4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s="19" customFormat="1" ht="18.75" customHeight="1">
      <c r="A35" s="65" t="s">
        <v>79</v>
      </c>
      <c r="B35" s="65"/>
      <c r="C35" s="65"/>
      <c r="D35" s="65"/>
      <c r="E35" s="65"/>
      <c r="F35" s="65"/>
      <c r="G35" s="46">
        <v>22</v>
      </c>
      <c r="H35" s="46">
        <v>763</v>
      </c>
      <c r="I35" s="48">
        <v>632.69</v>
      </c>
      <c r="J35" s="49"/>
      <c r="K35" s="46"/>
      <c r="L35" s="46">
        <v>78.84</v>
      </c>
      <c r="M35" s="46">
        <v>22.04</v>
      </c>
      <c r="N35" s="46">
        <v>100.88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14" s="19" customFormat="1" ht="105" customHeight="1">
      <c r="A36" s="66" t="s">
        <v>82</v>
      </c>
      <c r="B36" s="66"/>
      <c r="C36" s="66"/>
      <c r="D36" s="66"/>
      <c r="E36" s="66"/>
      <c r="F36" s="66"/>
      <c r="G36" s="66"/>
      <c r="H36" s="66"/>
      <c r="I36" s="67"/>
      <c r="J36" s="68"/>
      <c r="K36" s="68"/>
      <c r="L36" s="66"/>
      <c r="M36" s="66"/>
      <c r="N36" s="66"/>
    </row>
    <row r="37" spans="2:14" s="19" customFormat="1" ht="14.25">
      <c r="B37" s="26"/>
      <c r="I37" s="37"/>
      <c r="J37" s="38"/>
      <c r="N37" s="39"/>
    </row>
    <row r="38" spans="2:14" s="19" customFormat="1" ht="14.25">
      <c r="B38" s="26"/>
      <c r="I38" s="37"/>
      <c r="J38" s="38"/>
      <c r="N38" s="39"/>
    </row>
    <row r="39" spans="2:14" s="19" customFormat="1" ht="14.25">
      <c r="B39" s="26"/>
      <c r="I39" s="37"/>
      <c r="J39" s="38"/>
      <c r="N39" s="39"/>
    </row>
    <row r="40" spans="2:14" s="19" customFormat="1" ht="14.25">
      <c r="B40" s="26"/>
      <c r="I40" s="37"/>
      <c r="J40" s="38"/>
      <c r="N40" s="39"/>
    </row>
    <row r="41" spans="2:14" s="19" customFormat="1" ht="14.25">
      <c r="B41" s="26"/>
      <c r="I41" s="37"/>
      <c r="J41" s="38"/>
      <c r="N41" s="39"/>
    </row>
    <row r="42" spans="2:14" s="19" customFormat="1" ht="14.25">
      <c r="B42" s="26"/>
      <c r="I42" s="37"/>
      <c r="J42" s="38"/>
      <c r="N42" s="39"/>
    </row>
    <row r="43" spans="2:14" s="19" customFormat="1" ht="14.25">
      <c r="B43" s="26"/>
      <c r="I43" s="37"/>
      <c r="J43" s="38"/>
      <c r="N43" s="39"/>
    </row>
    <row r="44" spans="2:14" s="19" customFormat="1" ht="14.25">
      <c r="B44" s="26"/>
      <c r="I44" s="37"/>
      <c r="J44" s="38"/>
      <c r="N44" s="39"/>
    </row>
    <row r="45" spans="2:14" s="19" customFormat="1" ht="14.25">
      <c r="B45" s="26"/>
      <c r="I45" s="37"/>
      <c r="J45" s="38"/>
      <c r="N45" s="39"/>
    </row>
    <row r="46" spans="2:14" s="19" customFormat="1" ht="14.25">
      <c r="B46" s="26"/>
      <c r="I46" s="37"/>
      <c r="J46" s="38"/>
      <c r="N46" s="39"/>
    </row>
    <row r="47" spans="2:14" s="19" customFormat="1" ht="14.25">
      <c r="B47" s="26"/>
      <c r="I47" s="37"/>
      <c r="J47" s="38"/>
      <c r="N47" s="39"/>
    </row>
    <row r="48" spans="2:14" s="19" customFormat="1" ht="14.25">
      <c r="B48" s="26"/>
      <c r="I48" s="37"/>
      <c r="J48" s="38"/>
      <c r="N48" s="39"/>
    </row>
    <row r="49" spans="2:14" s="19" customFormat="1" ht="14.25">
      <c r="B49" s="26"/>
      <c r="I49" s="37"/>
      <c r="J49" s="38"/>
      <c r="N49" s="39"/>
    </row>
    <row r="50" spans="2:14" s="19" customFormat="1" ht="14.25">
      <c r="B50" s="26"/>
      <c r="I50" s="37"/>
      <c r="J50" s="38"/>
      <c r="N50" s="39"/>
    </row>
    <row r="51" spans="2:14" s="19" customFormat="1" ht="14.25">
      <c r="B51" s="26"/>
      <c r="I51" s="37"/>
      <c r="J51" s="38"/>
      <c r="N51" s="39"/>
    </row>
    <row r="52" spans="2:14" s="19" customFormat="1" ht="14.25">
      <c r="B52" s="26"/>
      <c r="I52" s="37"/>
      <c r="J52" s="38"/>
      <c r="N52" s="39"/>
    </row>
    <row r="53" spans="2:14" s="19" customFormat="1" ht="14.25">
      <c r="B53" s="26"/>
      <c r="I53" s="37"/>
      <c r="J53" s="38"/>
      <c r="N53" s="39"/>
    </row>
    <row r="54" spans="2:14" s="19" customFormat="1" ht="14.25">
      <c r="B54" s="26"/>
      <c r="I54" s="37"/>
      <c r="J54" s="38"/>
      <c r="N54" s="39"/>
    </row>
    <row r="55" spans="2:14" s="19" customFormat="1" ht="14.25">
      <c r="B55" s="26"/>
      <c r="I55" s="37"/>
      <c r="J55" s="38"/>
      <c r="N55" s="39"/>
    </row>
    <row r="56" spans="2:14" s="19" customFormat="1" ht="14.25">
      <c r="B56" s="26"/>
      <c r="I56" s="37"/>
      <c r="J56" s="38"/>
      <c r="N56" s="39"/>
    </row>
    <row r="57" spans="2:14" s="19" customFormat="1" ht="14.25">
      <c r="B57" s="26"/>
      <c r="I57" s="37"/>
      <c r="J57" s="38"/>
      <c r="N57" s="39"/>
    </row>
    <row r="58" spans="2:14" s="19" customFormat="1" ht="14.25">
      <c r="B58" s="26"/>
      <c r="I58" s="37"/>
      <c r="J58" s="38"/>
      <c r="N58" s="39"/>
    </row>
    <row r="59" spans="2:14" s="19" customFormat="1" ht="14.25">
      <c r="B59" s="26"/>
      <c r="I59" s="37"/>
      <c r="J59" s="38"/>
      <c r="N59" s="39"/>
    </row>
    <row r="60" spans="2:14" s="19" customFormat="1" ht="14.25">
      <c r="B60" s="26"/>
      <c r="I60" s="37"/>
      <c r="J60" s="38"/>
      <c r="N60" s="39"/>
    </row>
    <row r="61" spans="2:14" s="19" customFormat="1" ht="14.25">
      <c r="B61" s="26"/>
      <c r="I61" s="37"/>
      <c r="J61" s="38"/>
      <c r="N61" s="39"/>
    </row>
    <row r="62" spans="2:14" s="19" customFormat="1" ht="14.25">
      <c r="B62" s="26"/>
      <c r="I62" s="37"/>
      <c r="J62" s="38"/>
      <c r="N62" s="39"/>
    </row>
    <row r="63" spans="2:14" s="19" customFormat="1" ht="14.25">
      <c r="B63" s="26"/>
      <c r="I63" s="37"/>
      <c r="J63" s="38"/>
      <c r="N63" s="39"/>
    </row>
    <row r="64" spans="2:14" s="19" customFormat="1" ht="14.25">
      <c r="B64" s="26"/>
      <c r="I64" s="37"/>
      <c r="J64" s="38"/>
      <c r="N64" s="39"/>
    </row>
    <row r="65" spans="2:14" s="19" customFormat="1" ht="14.25">
      <c r="B65" s="26"/>
      <c r="I65" s="37"/>
      <c r="J65" s="38"/>
      <c r="N65" s="39"/>
    </row>
    <row r="66" spans="2:14" s="19" customFormat="1" ht="14.25">
      <c r="B66" s="26"/>
      <c r="I66" s="37"/>
      <c r="J66" s="38"/>
      <c r="N66" s="39"/>
    </row>
    <row r="67" spans="2:14" s="19" customFormat="1" ht="14.25">
      <c r="B67" s="26"/>
      <c r="I67" s="37"/>
      <c r="J67" s="38"/>
      <c r="N67" s="39"/>
    </row>
    <row r="68" spans="2:14" s="19" customFormat="1" ht="14.25">
      <c r="B68" s="26"/>
      <c r="I68" s="37"/>
      <c r="J68" s="38"/>
      <c r="N68" s="39"/>
    </row>
  </sheetData>
  <sheetProtection/>
  <mergeCells count="24">
    <mergeCell ref="A35:F35"/>
    <mergeCell ref="A36:N36"/>
    <mergeCell ref="B6:B12"/>
    <mergeCell ref="B16:B24"/>
    <mergeCell ref="B26:B28"/>
    <mergeCell ref="B30:B32"/>
    <mergeCell ref="C6:C10"/>
    <mergeCell ref="A1:N1"/>
    <mergeCell ref="A3:D3"/>
    <mergeCell ref="E3:H3"/>
    <mergeCell ref="I3:M3"/>
    <mergeCell ref="B4:D4"/>
    <mergeCell ref="E4:E5"/>
    <mergeCell ref="F4:F5"/>
    <mergeCell ref="N3:N4"/>
    <mergeCell ref="A34:F34"/>
    <mergeCell ref="C26:C28"/>
    <mergeCell ref="C30:C32"/>
    <mergeCell ref="D6:D8"/>
    <mergeCell ref="D20:D21"/>
    <mergeCell ref="L2:M2"/>
    <mergeCell ref="C17:C18"/>
    <mergeCell ref="C20:C22"/>
    <mergeCell ref="C23:C24"/>
  </mergeCells>
  <printOptions/>
  <pageMargins left="0.31" right="0.48" top="0.25" bottom="0" header="0.23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XiaZaiMa.COM</dc:creator>
  <cp:keywords/>
  <dc:description/>
  <cp:lastModifiedBy>my</cp:lastModifiedBy>
  <cp:lastPrinted>2019-11-08T02:23:18Z</cp:lastPrinted>
  <dcterms:created xsi:type="dcterms:W3CDTF">2019-03-28T01:46:30Z</dcterms:created>
  <dcterms:modified xsi:type="dcterms:W3CDTF">2019-11-11T02:39:02Z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