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表" sheetId="1" r:id="rId1"/>
  </sheets>
  <externalReferences>
    <externalReference r:id="rId2"/>
  </externalReferences>
  <definedNames>
    <definedName name="_xlnm._FilterDatabase" localSheetId="0" hidden="1">汇总表!$A$4:$AI$46</definedName>
    <definedName name="INFORMATION_SDU__001__FB_P_PERF_GOAL__c36__textarea">'[1]4生成入库申报表a4'!#REF!</definedName>
    <definedName name="INFORMATION_SDU__001__FB_P_PERF_GOAL__c37__textarea">'[1]4生成入库申报表a4'!#REF!</definedName>
    <definedName name="INFORMATION_SDU__001__FB_P_PERF_GOAL__c38__textarea">'[1]4生成入库申报表a4'!#REF!</definedName>
    <definedName name="mlb_per_ind_table__002__FB_P_PERF_GOAL__c12__combobox">'[1]4生成入库申报表a4'!$A$25</definedName>
    <definedName name="mlb_per_ind_table__002__FB_P_PERF_GOAL__c13__combobox">'[1]4生成入库申报表a4'!$B$25</definedName>
    <definedName name="mlb_per_ind_table__002__FB_P_PERF_GOAL__c14__text">'[1]4生成入库申报表a4'!$C$25</definedName>
    <definedName name="mlb_per_ind_table__002__FB_P_PERF_GOAL__c39__text">'[1]4生成入库申报表a4'!$D$25</definedName>
    <definedName name="PERP_NOW__001__FB_P_PERF_GOAL__c3__textarea">'[1]4生成入库申报表a4'!$A$22</definedName>
    <definedName name="PERP_NOW__001__FB_P_PERF_GOAL__prj_xmzmb__textarea">'[1]4生成入库申报表a4'!$A$21</definedName>
    <definedName name="PRJ_FUND_SECOND__002__FB_P_DETAIL_PFS__c2__text">'[1]4生成入库申报表a4'!$A$17</definedName>
    <definedName name="PRJ_FUND_SECOND__002__FB_P_DETAIL_PFS__total_prices__decimal">'[1]4生成入库申报表a4'!$B$17</definedName>
    <definedName name="PRJBASEINFO_UI__001__FB_P_BASE__agency__treeassist">'[1]4生成入库申报表a4'!$C$7</definedName>
    <definedName name="PRJBASEINFO_UI__001__FB_P_BASE__approval_authority__treeassist">'[1]4生成入库申报表a4'!$A$9</definedName>
    <definedName name="PRJBASEINFO_UI__001__FB_P_BASE__c12__textarea">'[1]4生成入库申报表a4'!$A$13</definedName>
    <definedName name="PRJBASEINFO_UI__001__FB_P_BASE__c2__text">'[1]4生成入库申报表a4'!$C$12</definedName>
    <definedName name="PRJBASEINFO_UI__001__FB_P_BASE__c44__text">'[1]4生成入库申报表a4'!$A$7</definedName>
    <definedName name="PRJBASEINFO_UI__001__FB_P_BASE__c5__text">'[1]4生成入库申报表a4'!$A$12</definedName>
    <definedName name="PRJBASEINFO_UI__001__FB_P_BASE__c8__combobox">'[1]4生成入库申报表a4'!$C$9</definedName>
    <definedName name="PRJBASEINFO_UI__001__FB_P_BASE__current_prices__decimal">'[1]4生成入库申报表a4'!$C$8</definedName>
    <definedName name="PRJBASEINFO_UI__001__FB_P_BASE__cxzt__combobox">'[1]4生成入库申报表a4'!$E$9</definedName>
    <definedName name="PRJBASEINFO_UI__001__FB_P_BASE__declare_agency__treeassist">'[1]4生成入库申报表a4'!$E$6</definedName>
    <definedName name="PRJBASEINFO_UI__001__FB_P_BASE__director_agency__treeassist">'[1]4生成入库申报表a4'!$C$6</definedName>
    <definedName name="PRJBASEINFO_UI__001__FB_P_BASE__end_date__combobox">'[1]4生成入库申报表a4'!$C$10</definedName>
    <definedName name="PRJBASEINFO_UI__001__FB_P_BASE__exploit_agency_code__text">'[1]4生成入库申报表a4'!$E$7</definedName>
    <definedName name="PRJBASEINFO_UI__001__FB_P_BASE__is_jjxm__combobox">'[1]4生成入库申报表a4'!$A$11</definedName>
    <definedName name="PRJBASEINFO_UI__001__FB_P_BASE__is_kyxm__combobox">'[1]4生成入库申报表a4'!$E$11</definedName>
    <definedName name="PRJBASEINFO_UI__001__FB_P_BASE__is_snzj__combobox">'[1]4生成入库申报表a4'!$E$10</definedName>
    <definedName name="PRJBASEINFO_UI__001__FB_P_BASE__is_xxh__combobox">'[1]4生成入库申报表a4'!$C$11</definedName>
    <definedName name="PRJBASEINFO_UI__001__FB_P_BASE__last_prices__text">'[1]4生成入库申报表a4'!$E$8</definedName>
    <definedName name="PRJBASEINFO_UI__001__FB_P_BASE__lsmc__text">'[1]4生成入库申报表a4'!$E$5</definedName>
    <definedName name="PRJBASEINFO_UI__001__FB_P_BASE__mb__treeassist">'[1]4生成入库申报表a4'!$A$5</definedName>
    <definedName name="PRJBASEINFO_UI__001__FB_P_BASE__prj_name__text">'[1]4生成入库申报表a4'!$C$5</definedName>
    <definedName name="PRJBASEINFO_UI__001__FB_P_BASE__prj_show_code__text">'[1]4生成入库申报表a4'!$A$6</definedName>
    <definedName name="PRJBASEINFO_UI__001__FB_P_BASE__prjclassify__treeassist">'[1]4生成入库申报表a4'!$C$4</definedName>
    <definedName name="PRJBASEINFO_UI__001__FB_P_BASE__prjoneclass__treeassist">'[1]4生成入库申报表a4'!$A$4</definedName>
    <definedName name="PRJBASEINFO_UI__001__FB_P_BASE__start_date__combobox">'[1]4生成入库申报表a4'!$A$10</definedName>
    <definedName name="PRJBASEINFO_UI__001__FB_P_BASE__trzj__decimal">'[1]4生成入库申报表a4'!$A$8</definedName>
    <definedName name="PRJBASEINFO_UI__001__FB_P_BASE__xmgs__textarea">'[1]4生成入库申报表a4'!$A$14</definedName>
    <definedName name="PRJBASEINFO_UI__001__FB_P_BASE__xzjc__combobox">'[1]4生成入库申报表a4'!$E$4</definedName>
    <definedName name="_xlnm.Print_Titles" hidden="1">#N/A</definedName>
    <definedName name="_xlnm.Print_Titles" localSheetId="0">汇总表!$4:$5</definedName>
  </definedNames>
  <calcPr calcId="144525"/>
</workbook>
</file>

<file path=xl/sharedStrings.xml><?xml version="1.0" encoding="utf-8"?>
<sst xmlns="http://schemas.openxmlformats.org/spreadsheetml/2006/main" count="417" uniqueCount="250">
  <si>
    <t>附件</t>
  </si>
  <si>
    <t>2025年市重大项目前期工作经费（第一批）安排计划表</t>
  </si>
  <si>
    <t>资金单位：万元</t>
  </si>
  <si>
    <t>序号</t>
  </si>
  <si>
    <t>项目单位</t>
  </si>
  <si>
    <t>项目名称</t>
  </si>
  <si>
    <t>建设规模及
建设内容</t>
  </si>
  <si>
    <t>项目估算总投资</t>
  </si>
  <si>
    <t>资金来源</t>
  </si>
  <si>
    <t>安排理由</t>
  </si>
  <si>
    <t>项目建设政策文件
依据和申报理由</t>
  </si>
  <si>
    <t>（计划）开工时间</t>
  </si>
  <si>
    <t>项目所在地</t>
  </si>
  <si>
    <t>前期工作进展情况</t>
  </si>
  <si>
    <t>专项债安排情况</t>
  </si>
  <si>
    <t>国债安排情况</t>
  </si>
  <si>
    <t>大规模设备更新安排情况</t>
  </si>
  <si>
    <t>中央预算内投资安排情况</t>
  </si>
  <si>
    <t>项目前期工作费用总需求额度</t>
  </si>
  <si>
    <t>已安排省前期工作经费</t>
  </si>
  <si>
    <t>2025年前期工作及申请前期工作经费</t>
  </si>
  <si>
    <t>预计安排前期经费金额</t>
  </si>
  <si>
    <t>第三方评审</t>
  </si>
  <si>
    <t>是否申报列入2025年市本级政府投资计划项目</t>
  </si>
  <si>
    <t>是否申报列入2025年市重点（正式/预备）项目</t>
  </si>
  <si>
    <t>是否已立项</t>
  </si>
  <si>
    <t>规划(预可研）阶段</t>
  </si>
  <si>
    <t xml:space="preserve">可研阶段
</t>
  </si>
  <si>
    <t xml:space="preserve">初步设计阶段
</t>
  </si>
  <si>
    <t xml:space="preserve">用地落实情况
</t>
  </si>
  <si>
    <t>累计安排额度</t>
  </si>
  <si>
    <t>截至9月底已支出金额</t>
  </si>
  <si>
    <t>前期工作内容</t>
  </si>
  <si>
    <t>最新进展情况、预计完成时间</t>
  </si>
  <si>
    <t>支出计划</t>
  </si>
  <si>
    <t>2025年申请前期工作经费</t>
  </si>
  <si>
    <t>单项费用核定金额</t>
  </si>
  <si>
    <t>是否符合支持范围</t>
  </si>
  <si>
    <t>是否签订合同</t>
  </si>
  <si>
    <t>标准取费金额/合同金额</t>
  </si>
  <si>
    <t>取费标准/依据、合同签订与支付情况</t>
  </si>
  <si>
    <t>备注</t>
  </si>
  <si>
    <t>合计（共10项）</t>
  </si>
  <si>
    <t>一、教育领域2项</t>
  </si>
  <si>
    <t xml:space="preserve"> </t>
  </si>
  <si>
    <t>韶关市教育局</t>
  </si>
  <si>
    <t>华中师大韶关附属中学（芙蓉新区高级中学）建设项目</t>
  </si>
  <si>
    <t>建设用地286亩，建筑面积8万平方米，包括教学综合楼、教学楼、实验楼、、食堂、学生宿舍、教师宿舍、运动馆、体育馆及相关市政工程。</t>
  </si>
  <si>
    <t>中央预算资金、一般债资金、市财政资金</t>
  </si>
  <si>
    <t>项目拟列入2025年市重点正式项目计划，为推动项目尽快开工建设，争取中央预算内资金、一般债券，建议安排市级前期工作费用</t>
  </si>
  <si>
    <t>韶关市芙蓉新区公办中学学位不足，需建设中学满足该区域适龄学生就读。
我市作为84个人口净流入超20万人城市，教育、医疗补短板项目（涉及我省广州、深圳、珠海、佛山、江门、惠州、东莞、中山、河源、清远、韶关、湛江、肇庆13个地市）有望获得国债。</t>
  </si>
  <si>
    <t>韶关市武江区西联镇芙蓉新区芙蓉园地块</t>
  </si>
  <si>
    <t>否</t>
  </si>
  <si>
    <t>计划2024年11月完成规划获批</t>
  </si>
  <si>
    <t>计划2024年11月完成可研报告</t>
  </si>
  <si>
    <t>计划2025年1月完成初步设计概算</t>
  </si>
  <si>
    <t>计划2025年2月完成用地材料获批</t>
  </si>
  <si>
    <t>1.编制项目建议书、可行性研究报告、节能情况表</t>
  </si>
  <si>
    <t xml:space="preserve">正在编制可行性研究报告 </t>
  </si>
  <si>
    <t>预计2025年1月支出14万元</t>
  </si>
  <si>
    <t>是</t>
  </si>
  <si>
    <t>未签订合同，按标准取费的6折计算</t>
  </si>
  <si>
    <t>申请金额低于标准金额，按申请金额支持</t>
  </si>
  <si>
    <t>正式</t>
  </si>
  <si>
    <t>2.校园规划设计（设计费20%）</t>
  </si>
  <si>
    <t>暂无推进</t>
  </si>
  <si>
    <t>预计2025年1月支出100万元</t>
  </si>
  <si>
    <t>未签订合同，按设计费标准取费的15%打6折计算</t>
  </si>
  <si>
    <t>按标准取费金额支持</t>
  </si>
  <si>
    <t>3.初勘（按勘察费30%</t>
  </si>
  <si>
    <t>预计2025年1月支出28万元</t>
  </si>
  <si>
    <t>可研未批复，暂不支持</t>
  </si>
  <si>
    <t>4.环境影响咨询服务</t>
  </si>
  <si>
    <t>预计2025年1月支出10万元</t>
  </si>
  <si>
    <t>5.测量测绘、放线、验线等服务</t>
  </si>
  <si>
    <t>预计2025年1月支出16万元</t>
  </si>
  <si>
    <t>6.地质灾害评估咨询服务</t>
  </si>
  <si>
    <t>按申请金额支持</t>
  </si>
  <si>
    <t>韶关市技师学院</t>
  </si>
  <si>
    <t>韶关市技师学院校园扩容建设项目</t>
  </si>
  <si>
    <t>用地面积约114亩，建筑面积6.8万平方米，建设内容主要包括学生宿舍5栋、饭堂1栋、教学楼3栋、实训楼3栋、图书馆1栋、设备房1栋、广场及架空层、连通现有校区的隧道以及相应的校园道路、绿化、水电、消防、停车场等配套设施建设。</t>
  </si>
  <si>
    <t>地方专项债、地方财政预算</t>
  </si>
  <si>
    <t>项目拟列入2025年市重点正式项目计划，为推动项目尽快开工建设，争取专项债券，建议安排市级前期工作费用</t>
  </si>
  <si>
    <t>根据《广东省人民政府办公厅关于印发广东省推动技工教育高质量发展若干政策措施的通知》（粤府办[2021]54号）及《关于印发广东省人力资源和社会保障事业发展“十四五”规划重大项目表的通知》（粤人社函[2022]87号）文件，韶关市技师学院扩容提质项目已纳入广东省人力资源和社会保障事业发展“十四五”规划重大项目。2023年5月，且韶关市技师学院被确定为广东省高水平技师学院和示范性技工学校创建单位，是粤北地区唯一获此殊荣的技师学院。由于市技师学院教学实训场地等教学资源大都处于超负荷运转状态，学生住宿拥挤、住宿条件差，食堂和学生室内活动场等基础设施不能满足现有学生需求，严重制约了学院动态调整专业设置、开展“提质、扩容、强服务”工作。为提升职业教育服务区域经济发展能力，推动市技师学院争创高水平技师学院和纳入高等学校序列，推动谋划实施校园扩容建设项目迫在眉睫。</t>
  </si>
  <si>
    <t>浈江区</t>
  </si>
  <si>
    <t>已于2022-07-15项目规划获批</t>
  </si>
  <si>
    <t>已于2023-12-06完成可研批复</t>
  </si>
  <si>
    <t>计划2024-11-20完成初步设计概算</t>
  </si>
  <si>
    <t>已于2023-04-12用地材料获批</t>
  </si>
  <si>
    <t>拟申请21000万元</t>
  </si>
  <si>
    <t>1.工程勘察及设计</t>
  </si>
  <si>
    <t>勘察工作已完成，设计正在进行最终完善，预计1月中旬批复</t>
  </si>
  <si>
    <t>预计2025年1月支出354万元（60%），10月支出236万元</t>
  </si>
  <si>
    <t>按合同金额的30%计算</t>
  </si>
  <si>
    <t>按合同金额的30%支持</t>
  </si>
  <si>
    <t>2.编制水土保持方案</t>
  </si>
  <si>
    <t>已选取第三方公司</t>
  </si>
  <si>
    <t>预计2025年6月支出22万元</t>
  </si>
  <si>
    <t>未签订合同，按水保标准取费的6折计算</t>
  </si>
  <si>
    <t>3.矿产压覆储量评估</t>
  </si>
  <si>
    <t>已完成</t>
  </si>
  <si>
    <t>预计2025年1月支出12万元</t>
  </si>
  <si>
    <t>按合同金额计算</t>
  </si>
  <si>
    <t>按合同金额支持</t>
  </si>
  <si>
    <t>4.地质灾害评估</t>
  </si>
  <si>
    <t>预计2025年1月支出23万元</t>
  </si>
  <si>
    <t>5.施工图审查</t>
  </si>
  <si>
    <t>待初步设计批复后启动</t>
  </si>
  <si>
    <t>预计2025年6月支出38.75万元</t>
  </si>
  <si>
    <t>按勘察设计费6.5%打6折计算</t>
  </si>
  <si>
    <t>6.全过程造价咨询</t>
  </si>
  <si>
    <t>已与第三方公司签订合同</t>
  </si>
  <si>
    <t>预计2025年1月支出86万元（60%），10月支出58万元</t>
  </si>
  <si>
    <t>按合同金额计算，开工前可支付30%</t>
  </si>
  <si>
    <t>7.招标代理服务</t>
  </si>
  <si>
    <t>部分招标工作已完成</t>
  </si>
  <si>
    <t>预计2025年6月支出37万元</t>
  </si>
  <si>
    <t>按已提供合同的勘察设计和全过程造价咨询等2项招标计算费用</t>
  </si>
  <si>
    <t>按标准取费金额支持已签订合同的2项招标费用（勘察设计和全过程造价咨询）</t>
  </si>
  <si>
    <t>8.土壤氡检测</t>
  </si>
  <si>
    <t>预计2025年1月支出5万元</t>
  </si>
  <si>
    <t>9.环境影响评价</t>
  </si>
  <si>
    <t>预计2025年1月支出9万元</t>
  </si>
  <si>
    <t>二、城市建设领域2项</t>
  </si>
  <si>
    <t>韶关市住建管理局</t>
  </si>
  <si>
    <t>韶关市区城市道路建设项目</t>
  </si>
  <si>
    <t>对韶关市主城区宾至路、南岭路、赤水路、清泉路、东景路、盆景山路（8号路）、西联路（12号路）、人民北路（20号路）、沐芙路（14号路）等9条市政道路进行新建，建设道路总长约6.41公里。</t>
  </si>
  <si>
    <t>待定</t>
  </si>
  <si>
    <t>项目拟列入2025年市重点预备项目计划，为推动项目尽快开工建设，争取专项债券，建议安排市级前期工作费用</t>
  </si>
  <si>
    <t>政策依据：韶关市政府关于《韶关市住房和城乡建设管理局关于统筹制定市区市政设施建设计划工作情况的报告》的批示
主要理由：结合房地产开发项目周边市政道路建设需求，打通市区道路交通断点、堵点，推进我市城区扩容提质。</t>
  </si>
  <si>
    <t>韶关市区</t>
  </si>
  <si>
    <t>拟采购方案编制服务</t>
  </si>
  <si>
    <t>初步完成可研</t>
  </si>
  <si>
    <t>暂无</t>
  </si>
  <si>
    <t>不涉及</t>
  </si>
  <si>
    <t>完成立项方案编制，并通过立项批复</t>
  </si>
  <si>
    <t>正在开展</t>
  </si>
  <si>
    <t>预计6月支出50万元</t>
  </si>
  <si>
    <t>未签订合同，按项目建议书+可研标准取费的6折计算</t>
  </si>
  <si>
    <t>预备</t>
  </si>
  <si>
    <t>完成初步设计方案编制，并通过初步设计评审</t>
  </si>
  <si>
    <t>预计8月支出50万元</t>
  </si>
  <si>
    <t>完成项目施工图设计，并通过预算评审</t>
  </si>
  <si>
    <t>预计10月支出100万元</t>
  </si>
  <si>
    <t>韶关市水务投资集团有限公司</t>
  </si>
  <si>
    <t>韶关市主城区排水系统改造提升一期工程</t>
  </si>
  <si>
    <t>主要建设内容包括改造雨水管渠9.0km，DN160-DN800污水管道55.5 km。其中在五里亭片区改建3m×2.5m排水渠2.7km、改建5m×3m排水渠1.2km、新建2m×1.5m截洪沟2.7km，在沐溪-阳山片区改建2m×2m排水渠2.2km、3m×2m排水渠0.2km；对第四污水处理系统进行提标改造整治，涉及范围包括五里亭片区、小岛片区、芙蓉新城及沐溪-阳山片区，修复DN200-DN800污水管道4.0km，改建DN200-DN800管道15.5km，排水单元改造5个、面积133公顷、管径D160-300长度约36km。</t>
  </si>
  <si>
    <t>中省及地方资金</t>
  </si>
  <si>
    <t>项目拟列入2025年市重点预备项目计划，为推动项目尽快开工建设，争取国债资金，建议安排市级前期工作费用</t>
  </si>
  <si>
    <t>设立依据：《广东省发展和改革委员会　广东省水利厅关于印发广东省“十四五”城市排水防涝体系建设行动方案的通知》(韶市建函字〔2023〕161号)《广东省住房和城乡建设厅关于印发广东省城镇生活污水处理“十四五”规划的通知》（建城城〔2021〕2号）
申报理由：是贯彻国家及省决策部署推进排水防涝设施建设及污水收集处理提质增效的需要，进一步提升城区排水防涝水平，提升污水处理效能。</t>
  </si>
  <si>
    <t>1.工程可行性研究报告编制</t>
  </si>
  <si>
    <t>正在推进，预计完成时间2025年4月</t>
  </si>
  <si>
    <t>预计2025年5月支出57万元</t>
  </si>
  <si>
    <t>2.地形图勘测费</t>
  </si>
  <si>
    <t>正在推进，预计完成时间2025年9月</t>
  </si>
  <si>
    <t>预计2025年9月支出61万元</t>
  </si>
  <si>
    <t>3.招标代理费</t>
  </si>
  <si>
    <t>正在推进，预计完成时间2025年10月</t>
  </si>
  <si>
    <t>预计2025年10月支出87万元</t>
  </si>
  <si>
    <t>4.施工图审查费</t>
  </si>
  <si>
    <t>预计2025年10月支出74万元</t>
  </si>
  <si>
    <t>5.全过程造价费</t>
  </si>
  <si>
    <t>预计2025年10月支出100万元</t>
  </si>
  <si>
    <t>6.勘察设计费</t>
  </si>
  <si>
    <t>预计2025年10月支出421万元</t>
  </si>
  <si>
    <t>7.水土保持费</t>
  </si>
  <si>
    <t>预计2025年10月支出21万元</t>
  </si>
  <si>
    <t>三、交通领域5项</t>
  </si>
  <si>
    <t>韶关市公路事务中心</t>
  </si>
  <si>
    <t>国道G220线南雄中站村至头塘铺段路面改造工程</t>
  </si>
  <si>
    <t>路面改造14.2公里的二级公路</t>
  </si>
  <si>
    <t>省补助资金、市、县财政自筹</t>
  </si>
  <si>
    <t>项目拟列入2025年市本级政府投资计划，为推动项目尽快开工建设，争取省级补助资金，建议安排市级前期工作费用</t>
  </si>
  <si>
    <t>2024年广东省普通国省道路面养护工程项目更新库</t>
  </si>
  <si>
    <t>南雄</t>
  </si>
  <si>
    <t>2024年8月8日纳入项目库</t>
  </si>
  <si>
    <t>2024年10月18日批复建设方案</t>
  </si>
  <si>
    <t>无新增用地</t>
  </si>
  <si>
    <t>建设方案及施工图编制费</t>
  </si>
  <si>
    <t>已完成建设建设方案的编制工作并取得批复，正在开展施工图设计工作。</t>
  </si>
  <si>
    <t>2025年5月支付43.16万元</t>
  </si>
  <si>
    <t>1.建设方案按方案设计的标准费用支持，按设计费的标准费用的15%打6折计算，；
2.项目可研尚未批复，暂不支持施工图编制费。</t>
  </si>
  <si>
    <t>1.建设方案按方案设计的费用支持；
2.项目可研尚未批复，暂不支持施工图编制费。</t>
  </si>
  <si>
    <t>国道G240线曲江区广乐高速乌石出口至英德交界段改建工程</t>
  </si>
  <si>
    <t>建设里程15.8公里的一级公路</t>
  </si>
  <si>
    <t>中央、省补助资金、市、县财政自筹</t>
  </si>
  <si>
    <t>项目拟列入2025年市重点正式项目计划，为推动项目尽快开工建设，争取中央、省补资金，建议安排市级前期工作费用</t>
  </si>
  <si>
    <t>广东省普通国省道“十四五”发展规划</t>
  </si>
  <si>
    <t>曲江</t>
  </si>
  <si>
    <t>2021年12月29日纳入规划</t>
  </si>
  <si>
    <t>工可正在报批</t>
  </si>
  <si>
    <t>用地预审已批复</t>
  </si>
  <si>
    <t>1.工程可行性研究报告部分编制费用</t>
  </si>
  <si>
    <t>已完成编制工作并报市发改审核，预计2025年8月前完成</t>
  </si>
  <si>
    <t>2025年8月支付21.8万元</t>
  </si>
  <si>
    <t>2.地质灾害危险性评价报告编制费</t>
  </si>
  <si>
    <t>已完成编制工作并通过审核。</t>
  </si>
  <si>
    <t>2025年6月支付10.7万元</t>
  </si>
  <si>
    <t>3.压覆矿调查编制费</t>
  </si>
  <si>
    <t>正在开展编制工作，预计2025年7月完成。</t>
  </si>
  <si>
    <t>2025年9月支付7.8万元</t>
  </si>
  <si>
    <t>国道G358线翁源陂头至翁源县城段改建工程</t>
  </si>
  <si>
    <t>建设里程11.3公里的二级公路</t>
  </si>
  <si>
    <t>项目拟列入2025年市本级政府投资计划，为推动项目尽快开工建设，争取中央、省补资金，建议安排市级前期工作费用</t>
  </si>
  <si>
    <t>翁源</t>
  </si>
  <si>
    <t>无</t>
  </si>
  <si>
    <t>社会稳定风险分析报告编制费</t>
  </si>
  <si>
    <t>已完成编制工作，并取得批复。</t>
  </si>
  <si>
    <t>2025年8月支付6.2万元</t>
  </si>
  <si>
    <t>国道G535线乐昌上埔村至两界圩段改建工程</t>
  </si>
  <si>
    <t>建设里程29.6公里的二级公路</t>
  </si>
  <si>
    <t>项目拟列入2025年市本级政府投资计划、2025年市重点预备项目计划，为推动项目尽快开工建设，争取中央、省补资金，建议安排市级前期工作费用</t>
  </si>
  <si>
    <t>乐昌</t>
  </si>
  <si>
    <t>用地预审已报自然资源部门审批</t>
  </si>
  <si>
    <t>1.项目用地预审与规划选址报告编制费</t>
  </si>
  <si>
    <t>正在报批阶段，预计2025年6月完成</t>
  </si>
  <si>
    <t>2025年11月支付38.8万元</t>
  </si>
  <si>
    <t>2.社会稳定风险分析报告编制费</t>
  </si>
  <si>
    <t>正在编制阶段，预计2025年7月完成</t>
  </si>
  <si>
    <t>2025年11月支付18.8万元</t>
  </si>
  <si>
    <t>3.资金筹措报告编制费</t>
  </si>
  <si>
    <t>正在编制阶段，预计2025年6月完成</t>
  </si>
  <si>
    <t>2025年11月支付10万元</t>
  </si>
  <si>
    <t>参考网上中介超市的服务金额9.96万元</t>
  </si>
  <si>
    <t>省道S245翁源县红岭路口至六里段路面改造工程</t>
  </si>
  <si>
    <t>路面改造15公里的三级公路</t>
  </si>
  <si>
    <t>正在编制建设方案</t>
  </si>
  <si>
    <t>已完成编制工作，目前正在报批阶段，预计2025年3月完成。</t>
  </si>
  <si>
    <t>2025年5月支付50.24万元</t>
  </si>
  <si>
    <t>1.建设方案按方案设计的标准费用支持，按方案设计的标准费用的6折计算，；
2.项目可研尚未批复，暂不支持施工图编制费。</t>
  </si>
  <si>
    <t>四、水利领域1项</t>
  </si>
  <si>
    <t>韶关市防洪管理中心</t>
  </si>
  <si>
    <t>韶关市病险山塘除险加固工程</t>
  </si>
  <si>
    <t>对全市672宗病险山塘开展灾后修复、除险加固和安全监测，全面消除安全隐患。</t>
  </si>
  <si>
    <t>拟通过争取中央财政水利发展资金、省级财政补助资金、超长期国债等方式解决。</t>
  </si>
  <si>
    <t>项目拟列入2025年市本级政府投资计划、2025年市重点预备项目计划，为推动项目尽快开工建设，争取中央、省补资金、超长期国债，建议安排市级前期工作费用</t>
  </si>
  <si>
    <t>根据《广东省政府办公厅关于做好自然灾害灾后恢复重建规划编制有关工作的通知》、《市委书记专题会议纪要〔2024〕8号》、《关于研究超长期特别国债项目谋划和上半年经济稳增长工作的会议通知》要求，为加快推进韶关市病险山塘除险加固工作</t>
  </si>
  <si>
    <t>韶关市内十个县市区</t>
  </si>
  <si>
    <t>计划2024-12-30完成可研批复</t>
  </si>
  <si>
    <t>计划2025-06-28完成初步设计概算</t>
  </si>
  <si>
    <t>不需要办理</t>
  </si>
  <si>
    <t>拟申请20000万元</t>
  </si>
  <si>
    <t>1.编制可行性研究报告</t>
  </si>
  <si>
    <t>已经报送市发改局，评审单位正在组织完成评审工作，争取2月前完成立项工作。</t>
  </si>
  <si>
    <t>预计01月支出76万元</t>
  </si>
  <si>
    <t>未签订合同，按可研标准取费的6折计算</t>
  </si>
  <si>
    <t>2.初步设计</t>
  </si>
  <si>
    <t>待项目立项后尽快推进初步设计工作。</t>
  </si>
  <si>
    <t>预计06月支出1650万元</t>
  </si>
  <si>
    <t>未签订合同，按设计费标准取费的30%打6折计算</t>
  </si>
</sst>
</file>

<file path=xl/styles.xml><?xml version="1.0" encoding="utf-8"?>
<styleSheet xmlns="http://schemas.openxmlformats.org/spreadsheetml/2006/main">
  <numFmts count="10">
    <numFmt numFmtId="176" formatCode="0.00_ ;[Red]\-0.00\ "/>
    <numFmt numFmtId="177" formatCode="#0"/>
    <numFmt numFmtId="178" formatCode="yyyy&quot;年&quot;m&quot;月&quot;;@"/>
    <numFmt numFmtId="43" formatCode="_ * #,##0.00_ ;_ * \-#,##0.00_ ;_ * &quot;-&quot;??_ ;_ @_ "/>
    <numFmt numFmtId="42" formatCode="_ &quot;￥&quot;* #,##0_ ;_ &quot;￥&quot;* \-#,##0_ ;_ &quot;￥&quot;* &quot;-&quot;_ ;_ @_ "/>
    <numFmt numFmtId="179" formatCode="0_);\(0\)"/>
    <numFmt numFmtId="44" formatCode="_ &quot;￥&quot;* #,##0.00_ ;_ &quot;￥&quot;* \-#,##0.00_ ;_ &quot;￥&quot;* &quot;-&quot;??_ ;_ @_ "/>
    <numFmt numFmtId="41" formatCode="_ * #,##0_ ;_ * \-#,##0_ ;_ * &quot;-&quot;_ ;_ @_ "/>
    <numFmt numFmtId="180" formatCode="0.00_ "/>
    <numFmt numFmtId="181" formatCode="0_ "/>
  </numFmts>
  <fonts count="35">
    <font>
      <sz val="12"/>
      <name val="宋体"/>
      <charset val="134"/>
    </font>
    <font>
      <sz val="10"/>
      <name val="仿宋"/>
      <charset val="134"/>
    </font>
    <font>
      <b/>
      <sz val="10"/>
      <name val="宋体"/>
      <charset val="134"/>
    </font>
    <font>
      <sz val="12"/>
      <name val="仿宋"/>
      <charset val="134"/>
    </font>
    <font>
      <b/>
      <sz val="10"/>
      <name val="仿宋"/>
      <charset val="134"/>
    </font>
    <font>
      <sz val="10"/>
      <name val="Times New Roman"/>
      <charset val="0"/>
    </font>
    <font>
      <sz val="16"/>
      <name val="黑体"/>
      <charset val="134"/>
    </font>
    <font>
      <sz val="22"/>
      <name val="黑体"/>
      <charset val="134"/>
    </font>
    <font>
      <b/>
      <sz val="14"/>
      <name val="宋体"/>
      <charset val="134"/>
    </font>
    <font>
      <sz val="14"/>
      <name val="仿宋"/>
      <charset val="134"/>
    </font>
    <font>
      <sz val="14"/>
      <name val="仿宋_GB2312"/>
      <charset val="134"/>
    </font>
    <font>
      <sz val="14"/>
      <name val="宋体"/>
      <charset val="134"/>
    </font>
    <font>
      <sz val="14"/>
      <color indexed="8"/>
      <name val="仿宋"/>
      <charset val="134"/>
    </font>
    <font>
      <b/>
      <sz val="14"/>
      <name val="宋体"/>
      <charset val="0"/>
    </font>
    <font>
      <sz val="14"/>
      <name val="仿宋"/>
      <charset val="0"/>
    </font>
    <font>
      <sz val="14"/>
      <color indexed="8"/>
      <name val="仿宋"/>
      <charset val="0"/>
    </font>
    <font>
      <sz val="11"/>
      <color indexed="9"/>
      <name val="宋体"/>
      <charset val="0"/>
    </font>
    <font>
      <sz val="11"/>
      <color indexed="62"/>
      <name val="宋体"/>
      <charset val="0"/>
    </font>
    <font>
      <sz val="11"/>
      <color indexed="8"/>
      <name val="宋体"/>
      <charset val="0"/>
    </font>
    <font>
      <b/>
      <sz val="11"/>
      <color indexed="62"/>
      <name val="宋体"/>
      <charset val="134"/>
    </font>
    <font>
      <u/>
      <sz val="11"/>
      <color indexed="12"/>
      <name val="宋体"/>
      <charset val="0"/>
    </font>
    <font>
      <u/>
      <sz val="11"/>
      <color indexed="20"/>
      <name val="宋体"/>
      <charset val="0"/>
    </font>
    <font>
      <i/>
      <sz val="11"/>
      <color indexed="23"/>
      <name val="宋体"/>
      <charset val="0"/>
    </font>
    <font>
      <sz val="9"/>
      <name val="宋体"/>
      <charset val="134"/>
    </font>
    <font>
      <b/>
      <sz val="13"/>
      <color indexed="62"/>
      <name val="宋体"/>
      <charset val="134"/>
    </font>
    <font>
      <b/>
      <sz val="11"/>
      <color indexed="8"/>
      <name val="宋体"/>
      <charset val="0"/>
    </font>
    <font>
      <sz val="11"/>
      <color indexed="17"/>
      <name val="宋体"/>
      <charset val="0"/>
    </font>
    <font>
      <b/>
      <sz val="11"/>
      <color indexed="9"/>
      <name val="宋体"/>
      <charset val="0"/>
    </font>
    <font>
      <sz val="11"/>
      <color indexed="52"/>
      <name val="宋体"/>
      <charset val="0"/>
    </font>
    <font>
      <sz val="11"/>
      <color indexed="60"/>
      <name val="宋体"/>
      <charset val="0"/>
    </font>
    <font>
      <b/>
      <sz val="11"/>
      <color indexed="63"/>
      <name val="宋体"/>
      <charset val="0"/>
    </font>
    <font>
      <b/>
      <sz val="15"/>
      <color indexed="62"/>
      <name val="宋体"/>
      <charset val="134"/>
    </font>
    <font>
      <b/>
      <sz val="18"/>
      <color indexed="62"/>
      <name val="宋体"/>
      <charset val="134"/>
    </font>
    <font>
      <sz val="11"/>
      <color indexed="10"/>
      <name val="宋体"/>
      <charset val="0"/>
    </font>
    <font>
      <b/>
      <sz val="11"/>
      <color indexed="52"/>
      <name val="宋体"/>
      <charset val="0"/>
    </font>
  </fonts>
  <fills count="17">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42"/>
        <bgColor indexed="64"/>
      </patternFill>
    </fill>
    <fill>
      <patternFill patternType="solid">
        <fgColor indexed="49"/>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31"/>
        <bgColor indexed="64"/>
      </patternFill>
    </fill>
    <fill>
      <patternFill patternType="solid">
        <fgColor indexed="43"/>
        <bgColor indexed="64"/>
      </patternFill>
    </fill>
    <fill>
      <patternFill patternType="solid">
        <fgColor indexed="53"/>
        <bgColor indexed="64"/>
      </patternFill>
    </fill>
  </fills>
  <borders count="20">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2">
    <xf numFmtId="0" fontId="0" fillId="0" borderId="0">
      <alignment vertical="center"/>
    </xf>
    <xf numFmtId="0" fontId="0" fillId="0" borderId="0"/>
    <xf numFmtId="0" fontId="23" fillId="0" borderId="0">
      <alignment vertical="center"/>
    </xf>
    <xf numFmtId="0" fontId="23" fillId="0" borderId="0">
      <alignment vertical="center"/>
    </xf>
    <xf numFmtId="0" fontId="16"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4" borderId="19" applyNumberFormat="false" applyAlignment="false" applyProtection="false">
      <alignment vertical="center"/>
    </xf>
    <xf numFmtId="0" fontId="27" fillId="5" borderId="16" applyNumberFormat="false" applyAlignment="false" applyProtection="false">
      <alignment vertical="center"/>
    </xf>
    <xf numFmtId="0" fontId="29" fillId="13" borderId="0" applyNumberFormat="false" applyBorder="false" applyAlignment="false" applyProtection="false">
      <alignment vertical="center"/>
    </xf>
    <xf numFmtId="0" fontId="31" fillId="0" borderId="1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4" fillId="0" borderId="14" applyNumberFormat="false" applyFill="false" applyAlignment="false" applyProtection="false">
      <alignment vertical="center"/>
    </xf>
    <xf numFmtId="0" fontId="18" fillId="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10" borderId="0" applyNumberFormat="false" applyBorder="false" applyAlignment="false" applyProtection="false">
      <alignment vertical="center"/>
    </xf>
    <xf numFmtId="0" fontId="19" fillId="0" borderId="13" applyNumberFormat="false" applyFill="false" applyAlignment="false" applyProtection="false">
      <alignment vertical="center"/>
    </xf>
    <xf numFmtId="0" fontId="25" fillId="0" borderId="15" applyNumberFormat="false" applyFill="false" applyAlignment="false" applyProtection="false">
      <alignment vertical="center"/>
    </xf>
    <xf numFmtId="0" fontId="18"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28" fillId="0" borderId="1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0" fillId="7" borderId="18" applyNumberFormat="false" applyFont="false" applyAlignment="false" applyProtection="false">
      <alignment vertical="center"/>
    </xf>
    <xf numFmtId="0" fontId="16" fillId="12"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4" fillId="4" borderId="12" applyNumberFormat="false" applyAlignment="false" applyProtection="false">
      <alignment vertical="center"/>
    </xf>
    <xf numFmtId="0" fontId="16" fillId="10"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5"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7" fillId="3" borderId="12" applyNumberFormat="false" applyAlignment="false" applyProtection="false">
      <alignment vertical="center"/>
    </xf>
    <xf numFmtId="0" fontId="18" fillId="12"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8" fillId="7" borderId="0" applyNumberFormat="false" applyBorder="false" applyAlignment="false" applyProtection="false">
      <alignment vertical="center"/>
    </xf>
  </cellStyleXfs>
  <cellXfs count="77">
    <xf numFmtId="0" fontId="0" fillId="0" borderId="0" xfId="0">
      <alignment vertical="center"/>
    </xf>
    <xf numFmtId="0" fontId="1" fillId="0" borderId="0" xfId="0" applyFont="true" applyFill="true" applyAlignment="true">
      <alignment vertical="center" wrapText="true"/>
    </xf>
    <xf numFmtId="0" fontId="2" fillId="0" borderId="0" xfId="0" applyFont="true" applyFill="true" applyAlignment="true">
      <alignment horizontal="center" vertical="center" wrapText="true"/>
    </xf>
    <xf numFmtId="0" fontId="0" fillId="0" borderId="0" xfId="0" applyFont="true">
      <alignment vertical="center"/>
    </xf>
    <xf numFmtId="0" fontId="1" fillId="0" borderId="0" xfId="0" applyFont="true" applyFill="true" applyAlignment="true"/>
    <xf numFmtId="0" fontId="3" fillId="0" borderId="0" xfId="0" applyFont="true" applyFill="true" applyAlignment="true"/>
    <xf numFmtId="0" fontId="1" fillId="0" borderId="0" xfId="0" applyFont="true" applyFill="true" applyAlignment="true">
      <alignment horizontal="center" vertical="center" wrapText="true"/>
    </xf>
    <xf numFmtId="0" fontId="4" fillId="0" borderId="0" xfId="0" applyFont="true" applyFill="true" applyAlignment="true">
      <alignment horizontal="center" vertical="center" wrapText="true"/>
    </xf>
    <xf numFmtId="0" fontId="1" fillId="0" borderId="0" xfId="0" applyFont="true" applyFill="true" applyAlignment="true">
      <alignment horizontal="left" vertical="center" wrapText="true"/>
    </xf>
    <xf numFmtId="181" fontId="5" fillId="0" borderId="0" xfId="0" applyNumberFormat="true" applyFont="true" applyFill="true" applyAlignment="true">
      <alignment horizontal="center" vertical="center" wrapText="true"/>
    </xf>
    <xf numFmtId="181" fontId="5" fillId="0" borderId="0" xfId="0" applyNumberFormat="true" applyFont="true" applyFill="true" applyAlignment="true">
      <alignment horizontal="left" vertical="center" wrapText="true"/>
    </xf>
    <xf numFmtId="180" fontId="5" fillId="0" borderId="0" xfId="0" applyNumberFormat="true" applyFont="true" applyFill="true" applyAlignment="true">
      <alignment horizontal="center" vertical="center" wrapText="true"/>
    </xf>
    <xf numFmtId="0" fontId="0" fillId="0" borderId="0" xfId="0" applyFill="true" applyAlignment="true">
      <alignment horizontal="center" vertical="center"/>
    </xf>
    <xf numFmtId="0" fontId="6" fillId="0" borderId="0" xfId="0" applyFont="true" applyFill="true" applyAlignment="true">
      <alignment horizontal="center" vertical="center" wrapText="true"/>
    </xf>
    <xf numFmtId="0" fontId="7" fillId="0" borderId="0" xfId="0" applyNumberFormat="true"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xf>
    <xf numFmtId="0" fontId="7" fillId="0" borderId="1" xfId="0" applyNumberFormat="true" applyFont="true" applyFill="true" applyBorder="true" applyAlignment="true">
      <alignment horizontal="left" vertical="center"/>
    </xf>
    <xf numFmtId="0" fontId="8" fillId="0" borderId="2" xfId="0" applyFont="true" applyFill="true" applyBorder="true" applyAlignment="true">
      <alignment horizontal="center" vertical="center" wrapText="true"/>
    </xf>
    <xf numFmtId="0" fontId="8" fillId="0" borderId="2" xfId="0" applyFont="true" applyFill="true" applyBorder="true" applyAlignment="true">
      <alignment horizontal="left" vertical="center" wrapText="true"/>
    </xf>
    <xf numFmtId="0" fontId="8" fillId="0" borderId="3"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8" fillId="0" borderId="5"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2" xfId="0" applyFont="true" applyBorder="true" applyAlignment="true">
      <alignment horizontal="left" vertical="center" wrapText="true"/>
    </xf>
    <xf numFmtId="0" fontId="9" fillId="0" borderId="2" xfId="0" applyFont="true" applyFill="true" applyBorder="true" applyAlignment="true">
      <alignment horizontal="left" vertical="center" wrapText="true"/>
    </xf>
    <xf numFmtId="0" fontId="11" fillId="0" borderId="2" xfId="0" applyFont="true" applyFill="true" applyBorder="true" applyAlignment="true">
      <alignment horizontal="center" vertical="center" wrapText="true"/>
    </xf>
    <xf numFmtId="181" fontId="9" fillId="0" borderId="2" xfId="0" applyNumberFormat="true" applyFont="true" applyFill="true" applyBorder="true" applyAlignment="true">
      <alignment horizontal="left" vertical="center" wrapText="true"/>
    </xf>
    <xf numFmtId="0" fontId="9" fillId="0" borderId="6" xfId="0" applyFont="true" applyFill="true" applyBorder="true" applyAlignment="true">
      <alignment horizontal="center" vertical="center" wrapText="true"/>
    </xf>
    <xf numFmtId="0" fontId="9" fillId="0" borderId="2" xfId="0" applyFont="true" applyBorder="true" applyAlignment="true">
      <alignment horizontal="left" vertical="center" wrapText="true"/>
    </xf>
    <xf numFmtId="0" fontId="9" fillId="0" borderId="7" xfId="0" applyFont="true" applyFill="true" applyBorder="true" applyAlignment="true">
      <alignment horizontal="center" vertical="center" wrapText="true"/>
    </xf>
    <xf numFmtId="0" fontId="9" fillId="0" borderId="8" xfId="0" applyFont="true" applyFill="true" applyBorder="true" applyAlignment="true">
      <alignment horizontal="center" vertical="center" wrapText="true"/>
    </xf>
    <xf numFmtId="179" fontId="9" fillId="0" borderId="2" xfId="1" applyNumberFormat="true" applyFont="true" applyFill="true" applyBorder="true" applyAlignment="true">
      <alignment horizontal="left" vertical="center" wrapText="true"/>
    </xf>
    <xf numFmtId="0" fontId="12" fillId="0" borderId="2" xfId="0" applyFont="true" applyFill="true" applyBorder="true" applyAlignment="true">
      <alignment horizontal="left" vertical="center" wrapText="true"/>
    </xf>
    <xf numFmtId="181" fontId="7" fillId="0" borderId="1" xfId="0" applyNumberFormat="true" applyFont="true" applyFill="true" applyBorder="true" applyAlignment="true">
      <alignment horizontal="center" vertical="center"/>
    </xf>
    <xf numFmtId="181" fontId="8" fillId="0" borderId="2" xfId="0" applyNumberFormat="true" applyFont="true" applyFill="true" applyBorder="true" applyAlignment="true">
      <alignment horizontal="center" vertical="center" wrapText="true"/>
    </xf>
    <xf numFmtId="181" fontId="13" fillId="0" borderId="2" xfId="0" applyNumberFormat="true" applyFont="true" applyFill="true" applyBorder="true" applyAlignment="true">
      <alignment horizontal="center" vertical="center" wrapText="true"/>
    </xf>
    <xf numFmtId="181" fontId="13" fillId="0" borderId="2" xfId="0" applyNumberFormat="true" applyFont="true" applyFill="true" applyBorder="true" applyAlignment="true">
      <alignment horizontal="left" vertical="center" wrapText="true"/>
    </xf>
    <xf numFmtId="181" fontId="9" fillId="0" borderId="2" xfId="0" applyNumberFormat="true" applyFont="true" applyFill="true" applyBorder="true" applyAlignment="true">
      <alignment horizontal="center" vertical="center" wrapText="true"/>
    </xf>
    <xf numFmtId="179" fontId="9" fillId="0" borderId="2" xfId="1" applyNumberFormat="true" applyFont="true" applyFill="true" applyBorder="true" applyAlignment="true">
      <alignment horizontal="center" vertical="center" wrapText="true"/>
    </xf>
    <xf numFmtId="181" fontId="14" fillId="0" borderId="2" xfId="0" applyNumberFormat="true" applyFont="true" applyFill="true" applyBorder="true" applyAlignment="true">
      <alignment horizontal="left" vertical="center" wrapText="true"/>
    </xf>
    <xf numFmtId="181" fontId="12" fillId="0" borderId="2"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57" fontId="9" fillId="0" borderId="2" xfId="0" applyNumberFormat="true" applyFont="true" applyFill="true" applyBorder="true" applyAlignment="true">
      <alignment horizontal="center" vertical="center" wrapText="true"/>
    </xf>
    <xf numFmtId="178" fontId="9" fillId="0" borderId="2" xfId="0" applyNumberFormat="true" applyFont="true" applyFill="true" applyBorder="true" applyAlignment="true">
      <alignment horizontal="center" vertical="center" wrapText="true"/>
    </xf>
    <xf numFmtId="178" fontId="9" fillId="0" borderId="2" xfId="1" applyNumberFormat="true" applyFont="true" applyFill="true" applyBorder="true" applyAlignment="true">
      <alignment horizontal="center" vertical="center" wrapText="true"/>
    </xf>
    <xf numFmtId="178" fontId="12" fillId="0" borderId="2" xfId="0" applyNumberFormat="true" applyFont="true" applyFill="true" applyBorder="true" applyAlignment="true">
      <alignment horizontal="center" vertical="center" wrapText="true"/>
    </xf>
    <xf numFmtId="181" fontId="14" fillId="0" borderId="2" xfId="0" applyNumberFormat="true" applyFont="true" applyFill="true" applyBorder="true" applyAlignment="true">
      <alignment horizontal="center" vertical="center" wrapText="true"/>
    </xf>
    <xf numFmtId="181" fontId="14" fillId="0" borderId="2" xfId="0" applyNumberFormat="true" applyFont="true" applyFill="true" applyBorder="true" applyAlignment="true">
      <alignment horizontal="right" vertical="center" wrapText="true"/>
    </xf>
    <xf numFmtId="0" fontId="7" fillId="0" borderId="1" xfId="0" applyNumberFormat="true"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4" fillId="0" borderId="2" xfId="0" applyFont="true" applyFill="true" applyBorder="true" applyAlignment="true">
      <alignment horizontal="left" vertical="center" wrapText="true"/>
    </xf>
    <xf numFmtId="180" fontId="7" fillId="0" borderId="0" xfId="0" applyNumberFormat="true" applyFont="true" applyFill="true" applyBorder="true" applyAlignment="true">
      <alignment horizontal="center" vertical="center"/>
    </xf>
    <xf numFmtId="180" fontId="7" fillId="0" borderId="1" xfId="0" applyNumberFormat="true" applyFont="true" applyFill="true" applyBorder="true" applyAlignment="true">
      <alignment horizontal="center" vertical="center"/>
    </xf>
    <xf numFmtId="180" fontId="8" fillId="0" borderId="2" xfId="0" applyNumberFormat="true" applyFont="true" applyFill="true" applyBorder="true" applyAlignment="true">
      <alignment horizontal="center" vertical="center" wrapText="true"/>
    </xf>
    <xf numFmtId="180" fontId="8" fillId="0" borderId="3" xfId="0" applyNumberFormat="true" applyFont="true" applyFill="true" applyBorder="true" applyAlignment="true">
      <alignment horizontal="center" vertical="center" wrapText="true"/>
    </xf>
    <xf numFmtId="181" fontId="8" fillId="0" borderId="9" xfId="0" applyNumberFormat="true" applyFont="true" applyFill="true" applyBorder="true" applyAlignment="true">
      <alignment horizontal="center" vertical="center" wrapText="true"/>
    </xf>
    <xf numFmtId="181" fontId="10" fillId="0" borderId="2" xfId="0" applyNumberFormat="true" applyFont="true" applyFill="true" applyBorder="true" applyAlignment="true">
      <alignment horizontal="left" vertical="center" wrapText="true"/>
    </xf>
    <xf numFmtId="180" fontId="11" fillId="0" borderId="2" xfId="0" applyNumberFormat="true"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180" fontId="9" fillId="0" borderId="2" xfId="0" applyNumberFormat="true" applyFont="true" applyFill="true" applyBorder="true" applyAlignment="true">
      <alignment horizontal="center" vertical="center" wrapText="true"/>
    </xf>
    <xf numFmtId="177" fontId="14" fillId="0" borderId="2" xfId="0" applyNumberFormat="true" applyFont="true" applyFill="true" applyBorder="true" applyAlignment="true">
      <alignment horizontal="left" vertical="center" wrapText="true"/>
    </xf>
    <xf numFmtId="177" fontId="14" fillId="0" borderId="2" xfId="0" applyNumberFormat="true" applyFont="true" applyFill="true" applyBorder="true" applyAlignment="true">
      <alignment horizontal="center" vertical="center" wrapText="true"/>
    </xf>
    <xf numFmtId="180" fontId="15" fillId="0" borderId="2" xfId="0" applyNumberFormat="true" applyFont="true" applyFill="true" applyBorder="true" applyAlignment="true">
      <alignment horizontal="center" vertical="center" wrapText="true"/>
    </xf>
    <xf numFmtId="180" fontId="9" fillId="0" borderId="2" xfId="0" applyNumberFormat="true" applyFont="true" applyFill="true" applyBorder="true" applyAlignment="true">
      <alignment horizontal="center" vertical="center"/>
    </xf>
    <xf numFmtId="180" fontId="9" fillId="0" borderId="2" xfId="0" applyNumberFormat="true" applyFont="true" applyBorder="true" applyAlignment="true">
      <alignment horizontal="center" vertical="center" wrapText="true"/>
    </xf>
    <xf numFmtId="176" fontId="9" fillId="0" borderId="2" xfId="0" applyNumberFormat="true" applyFont="true" applyFill="true" applyBorder="true" applyAlignment="true">
      <alignment horizontal="center" vertical="center" wrapText="true"/>
    </xf>
    <xf numFmtId="180" fontId="14" fillId="0" borderId="2" xfId="0" applyNumberFormat="true" applyFont="true" applyFill="true" applyBorder="true" applyAlignment="true">
      <alignment horizontal="center" vertical="center" wrapText="true"/>
    </xf>
    <xf numFmtId="181" fontId="11" fillId="0" borderId="2" xfId="0" applyNumberFormat="true" applyFont="true" applyFill="true" applyBorder="true" applyAlignment="true">
      <alignment horizontal="left" vertical="center" wrapText="true"/>
    </xf>
    <xf numFmtId="180" fontId="8" fillId="0" borderId="4" xfId="0" applyNumberFormat="true" applyFont="true" applyFill="true" applyBorder="true" applyAlignment="true">
      <alignment horizontal="center" vertical="center" wrapText="true"/>
    </xf>
    <xf numFmtId="0" fontId="8" fillId="0" borderId="9" xfId="0" applyFont="true" applyFill="true" applyBorder="true" applyAlignment="true">
      <alignment horizontal="center" vertical="center" wrapText="true"/>
    </xf>
    <xf numFmtId="180" fontId="8" fillId="0" borderId="9" xfId="0" applyNumberFormat="true" applyFont="true" applyFill="true" applyBorder="true" applyAlignment="true">
      <alignment horizontal="center" vertical="center" wrapText="true"/>
    </xf>
    <xf numFmtId="0" fontId="9" fillId="0" borderId="2" xfId="0" applyFont="true" applyBorder="true" applyAlignment="true">
      <alignment horizontal="center" vertical="center" wrapText="true"/>
    </xf>
    <xf numFmtId="0" fontId="3" fillId="0" borderId="1" xfId="0" applyFont="true" applyFill="true" applyBorder="true" applyAlignment="true">
      <alignment horizontal="center" vertical="center" wrapText="true"/>
    </xf>
    <xf numFmtId="180" fontId="8" fillId="0" borderId="5" xfId="0" applyNumberFormat="true" applyFont="true" applyFill="true" applyBorder="true" applyAlignment="true">
      <alignment horizontal="center" vertical="center" wrapText="true"/>
    </xf>
    <xf numFmtId="176" fontId="9" fillId="0" borderId="9" xfId="0" applyNumberFormat="true" applyFont="true" applyFill="true" applyBorder="true" applyAlignment="true">
      <alignment horizontal="center" vertical="center" wrapText="true"/>
    </xf>
    <xf numFmtId="176" fontId="9" fillId="0" borderId="10" xfId="0" applyNumberFormat="true" applyFont="true" applyFill="true" applyBorder="true" applyAlignment="true">
      <alignment horizontal="center" vertical="center" wrapText="true"/>
    </xf>
    <xf numFmtId="176" fontId="9" fillId="0" borderId="11" xfId="0" applyNumberFormat="true" applyFont="true" applyFill="true" applyBorder="true" applyAlignment="true">
      <alignment horizontal="center" vertical="center" wrapText="true"/>
    </xf>
  </cellXfs>
  <cellStyles count="52">
    <cellStyle name="常规" xfId="0" builtinId="0"/>
    <cellStyle name="常规_Sheet1" xfId="1"/>
    <cellStyle name="常规 2" xfId="2"/>
    <cellStyle name="常规 5"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admin123/&#26700;&#38754;//home/user/&#26700;&#38754;/2025&#37325;&#22823;&#39033;&#30446;&#21069;&#26399;&#32463;&#36153;/&#24066;&#37325;&#22823;&#39033;&#30446;&#21069;&#26399;&#32463;&#36153;//home/admin123/&#26700;&#38754;/&#30465;&#37325;&#22823;&#39033;&#30446;&#21069;&#26399;&#36153;/&#30003;&#25253;2024&#24180;&#21069;&#26399;&#24037;&#20316;&#32463;&#36153;&#65288;&#31532;&#19968;&#25209;&#65289;/&#36890;&#30693;/F:/Users/FGW/Documents/WeChat Files/wxid_musycl0puf9722/FileStorage/File/2023-01/&#39033;&#30446;&#24211;&#34920;&#21333;20230116(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意见"/>
      <sheetName val="1项目管理全流程信息"/>
      <sheetName val="2生成历年全部项目日常管理台账"/>
      <sheetName val="3生成储备入库项目汇总表（a3）"/>
      <sheetName val="4生成入库申报表a4"/>
      <sheetName val="5生成下达资金计划表a4"/>
      <sheetName val="7生成下达资金绩效表a4"/>
      <sheetName val="8生成当年支出进度申报表a3"/>
      <sheetName val="9生成支出进度月度通报汇总表"/>
      <sheetName val="10生成支出进度月度通报项目表"/>
      <sheetName val="11生成绩效自评汇总表"/>
      <sheetName val="Sheet1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I46"/>
  <sheetViews>
    <sheetView tabSelected="1" view="pageBreakPreview" zoomScale="55" zoomScaleNormal="100" zoomScaleSheetLayoutView="55" workbookViewId="0">
      <pane ySplit="1" topLeftCell="A2" activePane="bottomLeft" state="frozen"/>
      <selection/>
      <selection pane="bottomLeft" activeCell="H4" sqref="H4:H5"/>
    </sheetView>
  </sheetViews>
  <sheetFormatPr defaultColWidth="9" defaultRowHeight="16.5"/>
  <cols>
    <col min="1" max="1" width="4.31666666666667" style="6" customWidth="true"/>
    <col min="2" max="2" width="7.95" style="7" customWidth="true"/>
    <col min="3" max="3" width="12.6583333333333" style="8" customWidth="true"/>
    <col min="4" max="4" width="17.725" style="8" customWidth="true"/>
    <col min="5" max="5" width="11.7083333333333" style="9" customWidth="true"/>
    <col min="6" max="6" width="14.0583333333333" style="9" customWidth="true"/>
    <col min="7" max="7" width="15.9" style="9" customWidth="true"/>
    <col min="8" max="8" width="24.7666666666667" style="10" customWidth="true"/>
    <col min="9" max="9" width="14.0583333333333" style="6" customWidth="true"/>
    <col min="10" max="10" width="6.4" style="6" hidden="true" customWidth="true"/>
    <col min="11" max="11" width="7.33333333333333" style="6" hidden="true" customWidth="true"/>
    <col min="12" max="12" width="9.375" style="9" hidden="true" customWidth="true"/>
    <col min="13" max="13" width="7.33333333333333" style="9" hidden="true" customWidth="true"/>
    <col min="14" max="14" width="13.75" style="9" hidden="true" customWidth="true"/>
    <col min="15" max="15" width="15.4666666666667" style="9" hidden="true" customWidth="true"/>
    <col min="16" max="16" width="9.68333333333333" style="9" customWidth="true"/>
    <col min="17" max="17" width="8.59166666666667" style="9" customWidth="true"/>
    <col min="18" max="18" width="7.025" style="9" customWidth="true"/>
    <col min="19" max="19" width="9.375" style="9" customWidth="true"/>
    <col min="20" max="20" width="8.43333333333333" style="9" customWidth="true"/>
    <col min="21" max="21" width="7.18333333333333" style="9" customWidth="true"/>
    <col min="22" max="22" width="8.9" style="9" customWidth="true"/>
    <col min="23" max="25" width="20.625" style="8" customWidth="true"/>
    <col min="26" max="26" width="10.6166666666667" style="9" customWidth="true"/>
    <col min="27" max="27" width="10" style="11" customWidth="true"/>
    <col min="28" max="31" width="11.7166666666667" style="11" customWidth="true"/>
    <col min="32" max="32" width="19.2166666666667" style="11" customWidth="true"/>
    <col min="33" max="33" width="17.65" style="11" customWidth="true"/>
    <col min="34" max="35" width="9" style="12"/>
  </cols>
  <sheetData>
    <row r="1" ht="20.25" spans="1:2">
      <c r="A1" s="13" t="s">
        <v>0</v>
      </c>
      <c r="B1" s="13"/>
    </row>
    <row r="2" s="1" customFormat="true" ht="51" customHeight="true" spans="1:35">
      <c r="A2" s="14" t="s">
        <v>1</v>
      </c>
      <c r="B2" s="14"/>
      <c r="C2" s="14"/>
      <c r="D2" s="14"/>
      <c r="E2" s="14"/>
      <c r="F2" s="14"/>
      <c r="G2" s="14"/>
      <c r="H2" s="14"/>
      <c r="I2" s="14"/>
      <c r="J2" s="14"/>
      <c r="K2" s="14"/>
      <c r="L2" s="14"/>
      <c r="M2" s="14"/>
      <c r="N2" s="14"/>
      <c r="O2" s="14"/>
      <c r="P2" s="14"/>
      <c r="Q2" s="14"/>
      <c r="R2" s="14"/>
      <c r="S2" s="14"/>
      <c r="T2" s="14"/>
      <c r="U2" s="14"/>
      <c r="V2" s="14"/>
      <c r="W2" s="14"/>
      <c r="X2" s="14"/>
      <c r="Y2" s="14"/>
      <c r="Z2" s="14"/>
      <c r="AA2" s="51"/>
      <c r="AB2" s="51"/>
      <c r="AC2" s="51"/>
      <c r="AD2" s="51"/>
      <c r="AE2" s="51"/>
      <c r="AF2" s="51"/>
      <c r="AG2" s="51"/>
      <c r="AH2" s="14"/>
      <c r="AI2" s="14"/>
    </row>
    <row r="3" s="1" customFormat="true" ht="34" customHeight="true" spans="1:35">
      <c r="A3" s="15"/>
      <c r="B3" s="15"/>
      <c r="C3" s="16"/>
      <c r="D3" s="16"/>
      <c r="E3" s="33"/>
      <c r="F3" s="33"/>
      <c r="G3" s="33"/>
      <c r="H3" s="16"/>
      <c r="I3" s="15"/>
      <c r="J3" s="15"/>
      <c r="K3" s="15"/>
      <c r="L3" s="15"/>
      <c r="M3" s="15"/>
      <c r="N3" s="15"/>
      <c r="O3" s="15"/>
      <c r="P3" s="15"/>
      <c r="Q3" s="15"/>
      <c r="R3" s="15"/>
      <c r="S3" s="15"/>
      <c r="T3" s="15"/>
      <c r="U3" s="15"/>
      <c r="V3" s="15"/>
      <c r="W3" s="48"/>
      <c r="X3" s="48"/>
      <c r="Y3" s="16"/>
      <c r="Z3" s="15"/>
      <c r="AA3" s="52"/>
      <c r="AB3" s="52"/>
      <c r="AC3" s="52"/>
      <c r="AD3" s="52"/>
      <c r="AE3" s="52"/>
      <c r="AF3" s="52"/>
      <c r="AG3" s="52"/>
      <c r="AH3" s="72" t="s">
        <v>2</v>
      </c>
      <c r="AI3" s="72"/>
    </row>
    <row r="4" s="2" customFormat="true" ht="82" customHeight="true" spans="1:35">
      <c r="A4" s="17" t="s">
        <v>3</v>
      </c>
      <c r="B4" s="17" t="s">
        <v>4</v>
      </c>
      <c r="C4" s="17" t="s">
        <v>5</v>
      </c>
      <c r="D4" s="17" t="s">
        <v>6</v>
      </c>
      <c r="E4" s="34" t="s">
        <v>7</v>
      </c>
      <c r="F4" s="34" t="s">
        <v>8</v>
      </c>
      <c r="G4" s="34" t="s">
        <v>9</v>
      </c>
      <c r="H4" s="17" t="s">
        <v>10</v>
      </c>
      <c r="I4" s="41" t="s">
        <v>11</v>
      </c>
      <c r="J4" s="41" t="s">
        <v>12</v>
      </c>
      <c r="K4" s="34" t="s">
        <v>13</v>
      </c>
      <c r="L4" s="34"/>
      <c r="M4" s="34"/>
      <c r="N4" s="34"/>
      <c r="O4" s="34"/>
      <c r="P4" s="17" t="s">
        <v>14</v>
      </c>
      <c r="Q4" s="17" t="s">
        <v>15</v>
      </c>
      <c r="R4" s="17" t="s">
        <v>16</v>
      </c>
      <c r="S4" s="17" t="s">
        <v>17</v>
      </c>
      <c r="T4" s="34" t="s">
        <v>18</v>
      </c>
      <c r="U4" s="34" t="s">
        <v>19</v>
      </c>
      <c r="V4" s="35"/>
      <c r="W4" s="41" t="s">
        <v>20</v>
      </c>
      <c r="X4" s="41"/>
      <c r="Y4" s="41"/>
      <c r="Z4" s="34"/>
      <c r="AA4" s="53" t="s">
        <v>21</v>
      </c>
      <c r="AB4" s="54" t="s">
        <v>22</v>
      </c>
      <c r="AC4" s="68"/>
      <c r="AD4" s="68"/>
      <c r="AE4" s="68"/>
      <c r="AF4" s="68"/>
      <c r="AG4" s="73"/>
      <c r="AH4" s="17" t="s">
        <v>23</v>
      </c>
      <c r="AI4" s="17" t="s">
        <v>24</v>
      </c>
    </row>
    <row r="5" s="2" customFormat="true" ht="81" customHeight="true" spans="1:35">
      <c r="A5" s="17"/>
      <c r="B5" s="17"/>
      <c r="C5" s="17"/>
      <c r="D5" s="17"/>
      <c r="E5" s="35"/>
      <c r="F5" s="35"/>
      <c r="G5" s="35"/>
      <c r="H5" s="17"/>
      <c r="I5" s="41"/>
      <c r="J5" s="41"/>
      <c r="K5" s="41" t="s">
        <v>25</v>
      </c>
      <c r="L5" s="34" t="s">
        <v>26</v>
      </c>
      <c r="M5" s="34" t="s">
        <v>27</v>
      </c>
      <c r="N5" s="34" t="s">
        <v>28</v>
      </c>
      <c r="O5" s="34" t="s">
        <v>29</v>
      </c>
      <c r="P5" s="17"/>
      <c r="Q5" s="17"/>
      <c r="R5" s="17"/>
      <c r="S5" s="17"/>
      <c r="T5" s="34"/>
      <c r="U5" s="34" t="s">
        <v>30</v>
      </c>
      <c r="V5" s="34" t="s">
        <v>31</v>
      </c>
      <c r="W5" s="41" t="s">
        <v>32</v>
      </c>
      <c r="X5" s="41" t="s">
        <v>33</v>
      </c>
      <c r="Y5" s="41" t="s">
        <v>34</v>
      </c>
      <c r="Z5" s="34" t="s">
        <v>35</v>
      </c>
      <c r="AA5" s="53"/>
      <c r="AB5" s="55" t="s">
        <v>36</v>
      </c>
      <c r="AC5" s="69" t="s">
        <v>37</v>
      </c>
      <c r="AD5" s="69" t="s">
        <v>38</v>
      </c>
      <c r="AE5" s="70" t="s">
        <v>39</v>
      </c>
      <c r="AF5" s="70" t="s">
        <v>40</v>
      </c>
      <c r="AG5" s="69" t="s">
        <v>41</v>
      </c>
      <c r="AH5" s="17"/>
      <c r="AI5" s="17"/>
    </row>
    <row r="6" s="2" customFormat="true" ht="27" customHeight="true" spans="1:35">
      <c r="A6" s="17" t="s">
        <v>42</v>
      </c>
      <c r="B6" s="17"/>
      <c r="C6" s="18"/>
      <c r="D6" s="18"/>
      <c r="E6" s="35">
        <f>E7+E23+E34+E44</f>
        <v>342109.91</v>
      </c>
      <c r="F6" s="35"/>
      <c r="G6" s="35"/>
      <c r="H6" s="35"/>
      <c r="I6" s="35"/>
      <c r="J6" s="35" t="e">
        <f t="shared" ref="H6:Z6" si="0">J7+J23+J34+J44</f>
        <v>#VALUE!</v>
      </c>
      <c r="K6" s="35" t="e">
        <f t="shared" si="0"/>
        <v>#VALUE!</v>
      </c>
      <c r="L6" s="35" t="e">
        <f t="shared" si="0"/>
        <v>#VALUE!</v>
      </c>
      <c r="M6" s="35" t="e">
        <f t="shared" si="0"/>
        <v>#VALUE!</v>
      </c>
      <c r="N6" s="35" t="e">
        <f t="shared" si="0"/>
        <v>#VALUE!</v>
      </c>
      <c r="O6" s="35" t="e">
        <f t="shared" si="0"/>
        <v>#VALUE!</v>
      </c>
      <c r="P6" s="35">
        <f t="shared" si="0"/>
        <v>24000</v>
      </c>
      <c r="Q6" s="35">
        <f t="shared" si="0"/>
        <v>20000</v>
      </c>
      <c r="R6" s="35">
        <f t="shared" si="0"/>
        <v>0</v>
      </c>
      <c r="S6" s="35">
        <f t="shared" si="0"/>
        <v>0</v>
      </c>
      <c r="T6" s="35">
        <f t="shared" si="0"/>
        <v>5372.56</v>
      </c>
      <c r="U6" s="35">
        <f t="shared" si="0"/>
        <v>0</v>
      </c>
      <c r="V6" s="35">
        <f t="shared" si="0"/>
        <v>0</v>
      </c>
      <c r="W6" s="35"/>
      <c r="X6" s="35"/>
      <c r="Y6" s="35"/>
      <c r="Z6" s="35">
        <f>Z7+Z23+Z34+Z44</f>
        <v>3991.5</v>
      </c>
      <c r="AA6" s="35">
        <f>AA7+AA23+AA34+AA44</f>
        <v>486.5</v>
      </c>
      <c r="AB6" s="35"/>
      <c r="AC6" s="35"/>
      <c r="AD6" s="35"/>
      <c r="AE6" s="35"/>
      <c r="AF6" s="35"/>
      <c r="AG6" s="35"/>
      <c r="AH6" s="17"/>
      <c r="AI6" s="17"/>
    </row>
    <row r="7" s="2" customFormat="true" ht="27" customHeight="true" spans="1:35">
      <c r="A7" s="19" t="s">
        <v>43</v>
      </c>
      <c r="B7" s="20"/>
      <c r="C7" s="21"/>
      <c r="D7" s="18"/>
      <c r="E7" s="35">
        <f>E8+E14</f>
        <v>66347.37</v>
      </c>
      <c r="F7" s="35"/>
      <c r="G7" s="35"/>
      <c r="H7" s="36"/>
      <c r="I7" s="35"/>
      <c r="J7" s="35"/>
      <c r="K7" s="35"/>
      <c r="L7" s="35"/>
      <c r="M7" s="35"/>
      <c r="N7" s="35"/>
      <c r="O7" s="35"/>
      <c r="P7" s="35">
        <v>21000</v>
      </c>
      <c r="Q7" s="35">
        <v>0</v>
      </c>
      <c r="R7" s="35">
        <v>0</v>
      </c>
      <c r="S7" s="35">
        <v>0</v>
      </c>
      <c r="T7" s="35">
        <f>T8+T14</f>
        <v>1380</v>
      </c>
      <c r="U7" s="35">
        <v>0</v>
      </c>
      <c r="V7" s="35">
        <v>0</v>
      </c>
      <c r="W7" s="35"/>
      <c r="X7" s="35"/>
      <c r="Y7" s="35"/>
      <c r="Z7" s="35">
        <f>Z8+Z14</f>
        <v>1058</v>
      </c>
      <c r="AA7" s="35">
        <f>AA8+AA14</f>
        <v>200</v>
      </c>
      <c r="AB7" s="35"/>
      <c r="AC7" s="35"/>
      <c r="AD7" s="35"/>
      <c r="AE7" s="35"/>
      <c r="AF7" s="35"/>
      <c r="AG7" s="35"/>
      <c r="AH7" s="17"/>
      <c r="AI7" s="17"/>
    </row>
    <row r="8" ht="66" customHeight="true" spans="1:35">
      <c r="A8" s="22" t="s">
        <v>44</v>
      </c>
      <c r="B8" s="23" t="s">
        <v>45</v>
      </c>
      <c r="C8" s="24" t="s">
        <v>46</v>
      </c>
      <c r="D8" s="24" t="s">
        <v>47</v>
      </c>
      <c r="E8" s="37">
        <v>37000</v>
      </c>
      <c r="F8" s="37" t="s">
        <v>48</v>
      </c>
      <c r="G8" s="37" t="s">
        <v>49</v>
      </c>
      <c r="H8" s="24" t="s">
        <v>50</v>
      </c>
      <c r="I8" s="42">
        <v>45901</v>
      </c>
      <c r="J8" s="22" t="s">
        <v>51</v>
      </c>
      <c r="K8" s="22" t="s">
        <v>52</v>
      </c>
      <c r="L8" s="22" t="s">
        <v>53</v>
      </c>
      <c r="M8" s="22" t="s">
        <v>54</v>
      </c>
      <c r="N8" s="22" t="s">
        <v>55</v>
      </c>
      <c r="O8" s="22" t="s">
        <v>56</v>
      </c>
      <c r="P8" s="22">
        <v>0</v>
      </c>
      <c r="Q8" s="22">
        <v>0</v>
      </c>
      <c r="R8" s="22">
        <v>0</v>
      </c>
      <c r="S8" s="22">
        <v>0</v>
      </c>
      <c r="T8" s="22">
        <v>500</v>
      </c>
      <c r="U8" s="22">
        <v>0</v>
      </c>
      <c r="V8" s="22">
        <v>0</v>
      </c>
      <c r="W8" s="49" t="s">
        <v>57</v>
      </c>
      <c r="X8" s="49" t="s">
        <v>58</v>
      </c>
      <c r="Y8" s="56" t="s">
        <v>59</v>
      </c>
      <c r="Z8" s="25">
        <v>178</v>
      </c>
      <c r="AA8" s="57">
        <v>100</v>
      </c>
      <c r="AB8" s="58">
        <v>14</v>
      </c>
      <c r="AC8" s="22" t="s">
        <v>60</v>
      </c>
      <c r="AD8" s="22" t="s">
        <v>52</v>
      </c>
      <c r="AE8" s="22">
        <f>(23.62+47.78+47.78*0.5)*0.6</f>
        <v>57.174</v>
      </c>
      <c r="AF8" s="22" t="s">
        <v>61</v>
      </c>
      <c r="AG8" s="22" t="s">
        <v>62</v>
      </c>
      <c r="AH8" s="22" t="s">
        <v>60</v>
      </c>
      <c r="AI8" s="22" t="s">
        <v>63</v>
      </c>
    </row>
    <row r="9" ht="57" customHeight="true" spans="1:35">
      <c r="A9" s="22"/>
      <c r="B9" s="23"/>
      <c r="C9" s="24"/>
      <c r="D9" s="24"/>
      <c r="E9" s="37"/>
      <c r="F9" s="37"/>
      <c r="G9" s="37"/>
      <c r="H9" s="24"/>
      <c r="I9" s="22"/>
      <c r="J9" s="22"/>
      <c r="K9" s="22"/>
      <c r="L9" s="22"/>
      <c r="M9" s="22"/>
      <c r="N9" s="22"/>
      <c r="O9" s="22"/>
      <c r="P9" s="22"/>
      <c r="Q9" s="22"/>
      <c r="R9" s="22"/>
      <c r="S9" s="22"/>
      <c r="T9" s="22"/>
      <c r="U9" s="22"/>
      <c r="V9" s="22"/>
      <c r="W9" s="49" t="s">
        <v>64</v>
      </c>
      <c r="X9" s="49" t="s">
        <v>65</v>
      </c>
      <c r="Y9" s="56" t="s">
        <v>66</v>
      </c>
      <c r="Z9" s="25"/>
      <c r="AA9" s="57"/>
      <c r="AB9" s="59">
        <f>AE9</f>
        <v>76.11498</v>
      </c>
      <c r="AC9" s="22" t="s">
        <v>60</v>
      </c>
      <c r="AD9" s="22" t="s">
        <v>52</v>
      </c>
      <c r="AE9" s="59">
        <f>845.722*0.15*0.6</f>
        <v>76.11498</v>
      </c>
      <c r="AF9" s="22" t="s">
        <v>67</v>
      </c>
      <c r="AG9" s="22" t="s">
        <v>68</v>
      </c>
      <c r="AH9" s="22"/>
      <c r="AI9" s="22"/>
    </row>
    <row r="10" ht="57" customHeight="true" spans="1:35">
      <c r="A10" s="22"/>
      <c r="B10" s="23"/>
      <c r="C10" s="24"/>
      <c r="D10" s="24"/>
      <c r="E10" s="37"/>
      <c r="F10" s="37"/>
      <c r="G10" s="37"/>
      <c r="H10" s="24"/>
      <c r="I10" s="22"/>
      <c r="J10" s="22"/>
      <c r="K10" s="22"/>
      <c r="L10" s="22"/>
      <c r="M10" s="22"/>
      <c r="N10" s="22"/>
      <c r="O10" s="22"/>
      <c r="P10" s="22"/>
      <c r="Q10" s="22"/>
      <c r="R10" s="22"/>
      <c r="S10" s="22"/>
      <c r="T10" s="22"/>
      <c r="U10" s="22"/>
      <c r="V10" s="22"/>
      <c r="W10" s="49" t="s">
        <v>69</v>
      </c>
      <c r="X10" s="49" t="s">
        <v>65</v>
      </c>
      <c r="Y10" s="56" t="s">
        <v>70</v>
      </c>
      <c r="Z10" s="25"/>
      <c r="AA10" s="57"/>
      <c r="AB10" s="57">
        <v>0</v>
      </c>
      <c r="AC10" s="57" t="s">
        <v>60</v>
      </c>
      <c r="AD10" s="57" t="s">
        <v>52</v>
      </c>
      <c r="AE10" s="57"/>
      <c r="AF10" s="57"/>
      <c r="AG10" s="22" t="s">
        <v>71</v>
      </c>
      <c r="AH10" s="22"/>
      <c r="AI10" s="22"/>
    </row>
    <row r="11" ht="41" customHeight="true" spans="1:35">
      <c r="A11" s="22"/>
      <c r="B11" s="23"/>
      <c r="C11" s="24"/>
      <c r="D11" s="24"/>
      <c r="E11" s="37"/>
      <c r="F11" s="37"/>
      <c r="G11" s="37"/>
      <c r="H11" s="24"/>
      <c r="I11" s="22"/>
      <c r="J11" s="22"/>
      <c r="K11" s="22"/>
      <c r="L11" s="22"/>
      <c r="M11" s="22"/>
      <c r="N11" s="22"/>
      <c r="O11" s="22"/>
      <c r="P11" s="22"/>
      <c r="Q11" s="22"/>
      <c r="R11" s="22"/>
      <c r="S11" s="22"/>
      <c r="T11" s="22"/>
      <c r="U11" s="22"/>
      <c r="V11" s="22"/>
      <c r="W11" s="49" t="s">
        <v>72</v>
      </c>
      <c r="X11" s="49" t="s">
        <v>65</v>
      </c>
      <c r="Y11" s="56" t="s">
        <v>73</v>
      </c>
      <c r="Z11" s="25"/>
      <c r="AA11" s="57"/>
      <c r="AB11" s="22">
        <v>0</v>
      </c>
      <c r="AC11" s="22" t="s">
        <v>60</v>
      </c>
      <c r="AD11" s="22" t="s">
        <v>52</v>
      </c>
      <c r="AE11" s="22"/>
      <c r="AF11" s="22"/>
      <c r="AG11" s="22" t="s">
        <v>71</v>
      </c>
      <c r="AH11" s="22"/>
      <c r="AI11" s="22"/>
    </row>
    <row r="12" ht="44" customHeight="true" spans="1:35">
      <c r="A12" s="22"/>
      <c r="B12" s="23"/>
      <c r="C12" s="24"/>
      <c r="D12" s="24"/>
      <c r="E12" s="37"/>
      <c r="F12" s="37"/>
      <c r="G12" s="37"/>
      <c r="H12" s="24"/>
      <c r="I12" s="22"/>
      <c r="J12" s="22"/>
      <c r="K12" s="22"/>
      <c r="L12" s="22"/>
      <c r="M12" s="22"/>
      <c r="N12" s="22"/>
      <c r="O12" s="22"/>
      <c r="P12" s="22"/>
      <c r="Q12" s="22"/>
      <c r="R12" s="22"/>
      <c r="S12" s="22"/>
      <c r="T12" s="22"/>
      <c r="U12" s="22"/>
      <c r="V12" s="22"/>
      <c r="W12" s="49" t="s">
        <v>74</v>
      </c>
      <c r="X12" s="49" t="s">
        <v>65</v>
      </c>
      <c r="Y12" s="56" t="s">
        <v>75</v>
      </c>
      <c r="Z12" s="25"/>
      <c r="AA12" s="57"/>
      <c r="AB12" s="22">
        <v>0</v>
      </c>
      <c r="AC12" s="22" t="s">
        <v>60</v>
      </c>
      <c r="AD12" s="22" t="s">
        <v>52</v>
      </c>
      <c r="AE12" s="22"/>
      <c r="AF12" s="22"/>
      <c r="AG12" s="22" t="s">
        <v>71</v>
      </c>
      <c r="AH12" s="22"/>
      <c r="AI12" s="22"/>
    </row>
    <row r="13" ht="46" customHeight="true" spans="1:35">
      <c r="A13" s="22"/>
      <c r="B13" s="23"/>
      <c r="C13" s="24"/>
      <c r="D13" s="24"/>
      <c r="E13" s="37"/>
      <c r="F13" s="37"/>
      <c r="G13" s="37"/>
      <c r="H13" s="24"/>
      <c r="I13" s="22"/>
      <c r="J13" s="22"/>
      <c r="K13" s="22"/>
      <c r="L13" s="22"/>
      <c r="M13" s="22"/>
      <c r="N13" s="22"/>
      <c r="O13" s="22"/>
      <c r="P13" s="22"/>
      <c r="Q13" s="22"/>
      <c r="R13" s="22"/>
      <c r="S13" s="22"/>
      <c r="T13" s="22"/>
      <c r="U13" s="22"/>
      <c r="V13" s="22"/>
      <c r="W13" s="49" t="s">
        <v>76</v>
      </c>
      <c r="X13" s="49" t="s">
        <v>65</v>
      </c>
      <c r="Y13" s="56" t="s">
        <v>73</v>
      </c>
      <c r="Z13" s="25"/>
      <c r="AA13" s="57"/>
      <c r="AB13" s="22">
        <v>10</v>
      </c>
      <c r="AC13" s="22" t="s">
        <v>60</v>
      </c>
      <c r="AD13" s="22" t="s">
        <v>52</v>
      </c>
      <c r="AE13" s="22">
        <v>11.52</v>
      </c>
      <c r="AF13" s="22"/>
      <c r="AG13" s="22" t="s">
        <v>77</v>
      </c>
      <c r="AH13" s="22"/>
      <c r="AI13" s="22"/>
    </row>
    <row r="14" ht="84" customHeight="true" spans="1:35">
      <c r="A14" s="22">
        <v>2</v>
      </c>
      <c r="B14" s="24" t="s">
        <v>78</v>
      </c>
      <c r="C14" s="24" t="s">
        <v>79</v>
      </c>
      <c r="D14" s="24" t="s">
        <v>80</v>
      </c>
      <c r="E14" s="37">
        <v>29347.37</v>
      </c>
      <c r="F14" s="37" t="s">
        <v>81</v>
      </c>
      <c r="G14" s="37" t="s">
        <v>82</v>
      </c>
      <c r="H14" s="24" t="s">
        <v>83</v>
      </c>
      <c r="I14" s="43">
        <v>45717</v>
      </c>
      <c r="J14" s="22" t="s">
        <v>84</v>
      </c>
      <c r="K14" s="22" t="s">
        <v>60</v>
      </c>
      <c r="L14" s="22" t="s">
        <v>85</v>
      </c>
      <c r="M14" s="22" t="s">
        <v>86</v>
      </c>
      <c r="N14" s="22" t="s">
        <v>87</v>
      </c>
      <c r="O14" s="22" t="s">
        <v>88</v>
      </c>
      <c r="P14" s="22" t="s">
        <v>89</v>
      </c>
      <c r="Q14" s="22">
        <v>0</v>
      </c>
      <c r="R14" s="22">
        <v>0</v>
      </c>
      <c r="S14" s="22">
        <v>0</v>
      </c>
      <c r="T14" s="22">
        <v>880</v>
      </c>
      <c r="U14" s="22">
        <v>0</v>
      </c>
      <c r="V14" s="22">
        <v>0</v>
      </c>
      <c r="W14" s="50" t="s">
        <v>90</v>
      </c>
      <c r="X14" s="50" t="s">
        <v>91</v>
      </c>
      <c r="Y14" s="60" t="s">
        <v>92</v>
      </c>
      <c r="Z14" s="61">
        <v>880</v>
      </c>
      <c r="AA14" s="62">
        <v>100</v>
      </c>
      <c r="AB14" s="59">
        <f t="shared" ref="AB14:AB18" si="1">AE14</f>
        <v>176.8896</v>
      </c>
      <c r="AC14" s="59" t="s">
        <v>60</v>
      </c>
      <c r="AD14" s="59" t="s">
        <v>60</v>
      </c>
      <c r="AE14" s="59">
        <f>589.632*0.3</f>
        <v>176.8896</v>
      </c>
      <c r="AF14" s="22" t="s">
        <v>93</v>
      </c>
      <c r="AG14" s="71" t="s">
        <v>94</v>
      </c>
      <c r="AH14" s="22" t="s">
        <v>60</v>
      </c>
      <c r="AI14" s="22" t="s">
        <v>63</v>
      </c>
    </row>
    <row r="15" ht="84" customHeight="true" spans="1:35">
      <c r="A15" s="22"/>
      <c r="B15" s="24"/>
      <c r="C15" s="24"/>
      <c r="D15" s="24"/>
      <c r="E15" s="37"/>
      <c r="F15" s="37"/>
      <c r="G15" s="37"/>
      <c r="H15" s="24"/>
      <c r="I15" s="43"/>
      <c r="J15" s="22"/>
      <c r="K15" s="22"/>
      <c r="L15" s="22"/>
      <c r="M15" s="22"/>
      <c r="N15" s="22"/>
      <c r="O15" s="22"/>
      <c r="P15" s="22"/>
      <c r="Q15" s="22"/>
      <c r="R15" s="22"/>
      <c r="S15" s="22"/>
      <c r="T15" s="22"/>
      <c r="U15" s="22"/>
      <c r="V15" s="22"/>
      <c r="W15" s="50" t="s">
        <v>95</v>
      </c>
      <c r="X15" s="50" t="s">
        <v>96</v>
      </c>
      <c r="Y15" s="60" t="s">
        <v>97</v>
      </c>
      <c r="Z15" s="61"/>
      <c r="AA15" s="62"/>
      <c r="AB15" s="59">
        <f>22</f>
        <v>22</v>
      </c>
      <c r="AC15" s="65" t="s">
        <v>60</v>
      </c>
      <c r="AD15" s="65" t="s">
        <v>52</v>
      </c>
      <c r="AE15" s="59">
        <f>117.7591638*0.6</f>
        <v>70.65549828</v>
      </c>
      <c r="AF15" s="22" t="s">
        <v>98</v>
      </c>
      <c r="AG15" s="71" t="s">
        <v>77</v>
      </c>
      <c r="AH15" s="22"/>
      <c r="AI15" s="22"/>
    </row>
    <row r="16" ht="72" customHeight="true" spans="1:35">
      <c r="A16" s="22"/>
      <c r="B16" s="24"/>
      <c r="C16" s="24"/>
      <c r="D16" s="24"/>
      <c r="E16" s="37"/>
      <c r="F16" s="37"/>
      <c r="G16" s="37"/>
      <c r="H16" s="24"/>
      <c r="I16" s="43"/>
      <c r="J16" s="22"/>
      <c r="K16" s="22"/>
      <c r="L16" s="22"/>
      <c r="M16" s="22"/>
      <c r="N16" s="22"/>
      <c r="O16" s="22"/>
      <c r="P16" s="22"/>
      <c r="Q16" s="22"/>
      <c r="R16" s="22"/>
      <c r="S16" s="22"/>
      <c r="T16" s="22"/>
      <c r="U16" s="22"/>
      <c r="V16" s="22"/>
      <c r="W16" s="50" t="s">
        <v>99</v>
      </c>
      <c r="X16" s="50" t="s">
        <v>100</v>
      </c>
      <c r="Y16" s="60" t="s">
        <v>101</v>
      </c>
      <c r="Z16" s="61"/>
      <c r="AA16" s="62"/>
      <c r="AB16" s="59">
        <f t="shared" si="1"/>
        <v>12</v>
      </c>
      <c r="AC16" s="59" t="s">
        <v>60</v>
      </c>
      <c r="AD16" s="59" t="s">
        <v>60</v>
      </c>
      <c r="AE16" s="59">
        <v>12</v>
      </c>
      <c r="AF16" s="22" t="s">
        <v>102</v>
      </c>
      <c r="AG16" s="71" t="s">
        <v>103</v>
      </c>
      <c r="AH16" s="22"/>
      <c r="AI16" s="22"/>
    </row>
    <row r="17" ht="72" customHeight="true" spans="1:35">
      <c r="A17" s="22"/>
      <c r="B17" s="24"/>
      <c r="C17" s="24"/>
      <c r="D17" s="24"/>
      <c r="E17" s="37"/>
      <c r="F17" s="37"/>
      <c r="G17" s="37"/>
      <c r="H17" s="24"/>
      <c r="I17" s="43"/>
      <c r="J17" s="22"/>
      <c r="K17" s="22"/>
      <c r="L17" s="22"/>
      <c r="M17" s="22"/>
      <c r="N17" s="22"/>
      <c r="O17" s="22"/>
      <c r="P17" s="22"/>
      <c r="Q17" s="22"/>
      <c r="R17" s="22"/>
      <c r="S17" s="22"/>
      <c r="T17" s="22"/>
      <c r="U17" s="22"/>
      <c r="V17" s="22"/>
      <c r="W17" s="50" t="s">
        <v>104</v>
      </c>
      <c r="X17" s="50" t="s">
        <v>100</v>
      </c>
      <c r="Y17" s="60" t="s">
        <v>105</v>
      </c>
      <c r="Z17" s="61"/>
      <c r="AA17" s="62"/>
      <c r="AB17" s="59">
        <f t="shared" si="1"/>
        <v>23</v>
      </c>
      <c r="AC17" s="59" t="s">
        <v>60</v>
      </c>
      <c r="AD17" s="59" t="s">
        <v>60</v>
      </c>
      <c r="AE17" s="59">
        <v>23</v>
      </c>
      <c r="AF17" s="22" t="s">
        <v>102</v>
      </c>
      <c r="AG17" s="71" t="s">
        <v>103</v>
      </c>
      <c r="AH17" s="22"/>
      <c r="AI17" s="22"/>
    </row>
    <row r="18" ht="72" customHeight="true" spans="1:35">
      <c r="A18" s="22"/>
      <c r="B18" s="24"/>
      <c r="C18" s="24"/>
      <c r="D18" s="24"/>
      <c r="E18" s="37"/>
      <c r="F18" s="37"/>
      <c r="G18" s="37"/>
      <c r="H18" s="24"/>
      <c r="I18" s="43"/>
      <c r="J18" s="22"/>
      <c r="K18" s="22"/>
      <c r="L18" s="22"/>
      <c r="M18" s="22"/>
      <c r="N18" s="22"/>
      <c r="O18" s="22"/>
      <c r="P18" s="22"/>
      <c r="Q18" s="22"/>
      <c r="R18" s="22"/>
      <c r="S18" s="22"/>
      <c r="T18" s="22"/>
      <c r="U18" s="22"/>
      <c r="V18" s="22"/>
      <c r="W18" s="50" t="s">
        <v>106</v>
      </c>
      <c r="X18" s="50" t="s">
        <v>107</v>
      </c>
      <c r="Y18" s="60" t="s">
        <v>108</v>
      </c>
      <c r="Z18" s="61"/>
      <c r="AA18" s="62"/>
      <c r="AB18" s="63">
        <f t="shared" si="1"/>
        <v>22.995648</v>
      </c>
      <c r="AC18" s="59" t="s">
        <v>60</v>
      </c>
      <c r="AD18" s="59" t="s">
        <v>52</v>
      </c>
      <c r="AE18" s="63">
        <f>589.632*6.5%*0.6</f>
        <v>22.995648</v>
      </c>
      <c r="AF18" s="22" t="s">
        <v>109</v>
      </c>
      <c r="AG18" s="71" t="s">
        <v>68</v>
      </c>
      <c r="AH18" s="22"/>
      <c r="AI18" s="22"/>
    </row>
    <row r="19" ht="87" customHeight="true" spans="1:35">
      <c r="A19" s="22"/>
      <c r="B19" s="24"/>
      <c r="C19" s="24"/>
      <c r="D19" s="24"/>
      <c r="E19" s="37"/>
      <c r="F19" s="37"/>
      <c r="G19" s="37"/>
      <c r="H19" s="24"/>
      <c r="I19" s="43"/>
      <c r="J19" s="22"/>
      <c r="K19" s="22"/>
      <c r="L19" s="22"/>
      <c r="M19" s="22"/>
      <c r="N19" s="22"/>
      <c r="O19" s="22"/>
      <c r="P19" s="22"/>
      <c r="Q19" s="22"/>
      <c r="R19" s="22"/>
      <c r="S19" s="22"/>
      <c r="T19" s="22"/>
      <c r="U19" s="22"/>
      <c r="V19" s="22"/>
      <c r="W19" s="50" t="s">
        <v>110</v>
      </c>
      <c r="X19" s="50" t="s">
        <v>111</v>
      </c>
      <c r="Y19" s="60" t="s">
        <v>112</v>
      </c>
      <c r="Z19" s="61"/>
      <c r="AA19" s="62"/>
      <c r="AB19" s="59">
        <f>AE19*0.3</f>
        <v>43.112676</v>
      </c>
      <c r="AC19" s="59" t="s">
        <v>60</v>
      </c>
      <c r="AD19" s="59" t="s">
        <v>60</v>
      </c>
      <c r="AE19" s="59">
        <v>143.70892</v>
      </c>
      <c r="AF19" s="22" t="s">
        <v>113</v>
      </c>
      <c r="AG19" s="71" t="s">
        <v>103</v>
      </c>
      <c r="AH19" s="22"/>
      <c r="AI19" s="22"/>
    </row>
    <row r="20" ht="134" customHeight="true" spans="1:35">
      <c r="A20" s="22"/>
      <c r="B20" s="24"/>
      <c r="C20" s="24"/>
      <c r="D20" s="24"/>
      <c r="E20" s="37"/>
      <c r="F20" s="37"/>
      <c r="G20" s="37"/>
      <c r="H20" s="24"/>
      <c r="I20" s="43"/>
      <c r="J20" s="22"/>
      <c r="K20" s="22"/>
      <c r="L20" s="22"/>
      <c r="M20" s="22"/>
      <c r="N20" s="22"/>
      <c r="O20" s="22"/>
      <c r="P20" s="22"/>
      <c r="Q20" s="22"/>
      <c r="R20" s="22"/>
      <c r="S20" s="22"/>
      <c r="T20" s="22"/>
      <c r="U20" s="22"/>
      <c r="V20" s="22"/>
      <c r="W20" s="50" t="s">
        <v>114</v>
      </c>
      <c r="X20" s="50" t="s">
        <v>115</v>
      </c>
      <c r="Y20" s="60" t="s">
        <v>116</v>
      </c>
      <c r="Z20" s="61"/>
      <c r="AA20" s="62"/>
      <c r="AB20" s="59">
        <f t="shared" ref="AB20:AB22" si="2">AE20</f>
        <v>4.505367</v>
      </c>
      <c r="AC20" s="59" t="s">
        <v>60</v>
      </c>
      <c r="AD20" s="59" t="s">
        <v>60</v>
      </c>
      <c r="AE20" s="59">
        <f>100*1%+(143.70892-100)*0.5%+100*1%+400*0.5%+(589.632-500)*0.32%</f>
        <v>4.505367</v>
      </c>
      <c r="AF20" s="22" t="s">
        <v>117</v>
      </c>
      <c r="AG20" s="71" t="s">
        <v>118</v>
      </c>
      <c r="AH20" s="22"/>
      <c r="AI20" s="22"/>
    </row>
    <row r="21" ht="48" customHeight="true" spans="1:35">
      <c r="A21" s="22"/>
      <c r="B21" s="24"/>
      <c r="C21" s="24"/>
      <c r="D21" s="24"/>
      <c r="E21" s="37"/>
      <c r="F21" s="37"/>
      <c r="G21" s="37"/>
      <c r="H21" s="24"/>
      <c r="I21" s="43"/>
      <c r="J21" s="22"/>
      <c r="K21" s="22"/>
      <c r="L21" s="22"/>
      <c r="M21" s="22"/>
      <c r="N21" s="22"/>
      <c r="O21" s="22"/>
      <c r="P21" s="22"/>
      <c r="Q21" s="22"/>
      <c r="R21" s="22"/>
      <c r="S21" s="22"/>
      <c r="T21" s="22"/>
      <c r="U21" s="22"/>
      <c r="V21" s="22"/>
      <c r="W21" s="50" t="s">
        <v>119</v>
      </c>
      <c r="X21" s="50" t="s">
        <v>100</v>
      </c>
      <c r="Y21" s="60" t="s">
        <v>120</v>
      </c>
      <c r="Z21" s="61"/>
      <c r="AA21" s="62"/>
      <c r="AB21" s="59">
        <f t="shared" si="2"/>
        <v>4.662</v>
      </c>
      <c r="AC21" s="59" t="s">
        <v>60</v>
      </c>
      <c r="AD21" s="59" t="s">
        <v>60</v>
      </c>
      <c r="AE21" s="59">
        <v>4.662</v>
      </c>
      <c r="AF21" s="22" t="s">
        <v>102</v>
      </c>
      <c r="AG21" s="71" t="s">
        <v>103</v>
      </c>
      <c r="AH21" s="22"/>
      <c r="AI21" s="22"/>
    </row>
    <row r="22" ht="91" customHeight="true" spans="1:35">
      <c r="A22" s="22"/>
      <c r="B22" s="24"/>
      <c r="C22" s="24"/>
      <c r="D22" s="24"/>
      <c r="E22" s="37"/>
      <c r="F22" s="37"/>
      <c r="G22" s="37"/>
      <c r="H22" s="24"/>
      <c r="I22" s="43"/>
      <c r="J22" s="22"/>
      <c r="K22" s="22"/>
      <c r="L22" s="22"/>
      <c r="M22" s="22"/>
      <c r="N22" s="22"/>
      <c r="O22" s="22"/>
      <c r="P22" s="22"/>
      <c r="Q22" s="22"/>
      <c r="R22" s="22"/>
      <c r="S22" s="22"/>
      <c r="T22" s="22"/>
      <c r="U22" s="22"/>
      <c r="V22" s="22"/>
      <c r="W22" s="50" t="s">
        <v>121</v>
      </c>
      <c r="X22" s="50" t="s">
        <v>100</v>
      </c>
      <c r="Y22" s="60" t="s">
        <v>122</v>
      </c>
      <c r="Z22" s="61"/>
      <c r="AA22" s="62"/>
      <c r="AB22" s="64">
        <f t="shared" si="2"/>
        <v>8.3</v>
      </c>
      <c r="AC22" s="59" t="s">
        <v>60</v>
      </c>
      <c r="AD22" s="59" t="s">
        <v>60</v>
      </c>
      <c r="AE22" s="64">
        <v>8.3</v>
      </c>
      <c r="AF22" s="71" t="s">
        <v>102</v>
      </c>
      <c r="AG22" s="71" t="s">
        <v>103</v>
      </c>
      <c r="AH22" s="22"/>
      <c r="AI22" s="22"/>
    </row>
    <row r="23" customFormat="true" ht="38" customHeight="true" spans="1:35">
      <c r="A23" s="19" t="s">
        <v>123</v>
      </c>
      <c r="B23" s="20"/>
      <c r="C23" s="21"/>
      <c r="D23" s="24"/>
      <c r="E23" s="35">
        <f>E24+E27</f>
        <v>66400</v>
      </c>
      <c r="F23" s="35"/>
      <c r="G23" s="35"/>
      <c r="H23" s="35"/>
      <c r="I23" s="35"/>
      <c r="J23" s="35" t="e">
        <f>J24+#REF!+J27</f>
        <v>#VALUE!</v>
      </c>
      <c r="K23" s="35" t="e">
        <f>K24+#REF!+K27</f>
        <v>#VALUE!</v>
      </c>
      <c r="L23" s="35" t="e">
        <f>L24+#REF!+L27</f>
        <v>#VALUE!</v>
      </c>
      <c r="M23" s="35" t="e">
        <f>M24+#REF!+M27</f>
        <v>#VALUE!</v>
      </c>
      <c r="N23" s="35" t="e">
        <f>N24+#REF!+N27</f>
        <v>#VALUE!</v>
      </c>
      <c r="O23" s="35" t="e">
        <f>O24+#REF!+O27</f>
        <v>#VALUE!</v>
      </c>
      <c r="P23" s="35">
        <v>3000</v>
      </c>
      <c r="Q23" s="35">
        <f t="shared" ref="Q23:V23" si="3">Q24+Q27</f>
        <v>0</v>
      </c>
      <c r="R23" s="35">
        <f t="shared" si="3"/>
        <v>0</v>
      </c>
      <c r="S23" s="35">
        <f t="shared" si="3"/>
        <v>0</v>
      </c>
      <c r="T23" s="35">
        <f t="shared" si="3"/>
        <v>2000</v>
      </c>
      <c r="U23" s="35">
        <f t="shared" si="3"/>
        <v>0</v>
      </c>
      <c r="V23" s="35">
        <f t="shared" si="3"/>
        <v>0</v>
      </c>
      <c r="W23" s="35"/>
      <c r="X23" s="35"/>
      <c r="Y23" s="35"/>
      <c r="Z23" s="35">
        <f>Z24+Z27</f>
        <v>1000</v>
      </c>
      <c r="AA23" s="35">
        <f>AA24+AA27</f>
        <v>72</v>
      </c>
      <c r="AB23" s="35"/>
      <c r="AC23" s="35"/>
      <c r="AD23" s="35"/>
      <c r="AE23" s="35"/>
      <c r="AF23" s="35"/>
      <c r="AG23" s="35"/>
      <c r="AH23" s="35"/>
      <c r="AI23" s="35"/>
    </row>
    <row r="24" s="2" customFormat="true" ht="84" customHeight="true" spans="1:35">
      <c r="A24" s="25">
        <v>3</v>
      </c>
      <c r="B24" s="24" t="s">
        <v>124</v>
      </c>
      <c r="C24" s="24" t="s">
        <v>125</v>
      </c>
      <c r="D24" s="26" t="s">
        <v>126</v>
      </c>
      <c r="E24" s="37">
        <v>29000</v>
      </c>
      <c r="F24" s="37" t="s">
        <v>127</v>
      </c>
      <c r="G24" s="37" t="s">
        <v>128</v>
      </c>
      <c r="H24" s="26" t="s">
        <v>129</v>
      </c>
      <c r="I24" s="43">
        <v>45992</v>
      </c>
      <c r="J24" s="22" t="s">
        <v>130</v>
      </c>
      <c r="K24" s="22" t="s">
        <v>52</v>
      </c>
      <c r="L24" s="37" t="s">
        <v>131</v>
      </c>
      <c r="M24" s="37" t="s">
        <v>132</v>
      </c>
      <c r="N24" s="37" t="s">
        <v>133</v>
      </c>
      <c r="O24" s="37" t="s">
        <v>134</v>
      </c>
      <c r="P24" s="37">
        <v>0</v>
      </c>
      <c r="Q24" s="37">
        <v>0</v>
      </c>
      <c r="R24" s="37">
        <v>0</v>
      </c>
      <c r="S24" s="37">
        <v>0</v>
      </c>
      <c r="T24" s="37">
        <v>200</v>
      </c>
      <c r="U24" s="37">
        <v>0</v>
      </c>
      <c r="V24" s="37">
        <v>0</v>
      </c>
      <c r="W24" s="26" t="s">
        <v>135</v>
      </c>
      <c r="X24" s="26" t="s">
        <v>136</v>
      </c>
      <c r="Y24" s="26" t="s">
        <v>137</v>
      </c>
      <c r="Z24" s="37">
        <v>200</v>
      </c>
      <c r="AA24" s="59">
        <v>30</v>
      </c>
      <c r="AB24" s="59">
        <f t="shared" ref="AB24:AB26" si="4">AE24</f>
        <v>30.222</v>
      </c>
      <c r="AC24" s="22" t="s">
        <v>60</v>
      </c>
      <c r="AD24" s="22" t="s">
        <v>52</v>
      </c>
      <c r="AE24" s="59">
        <f>(16.69+33.68)*0.6</f>
        <v>30.222</v>
      </c>
      <c r="AF24" s="22" t="s">
        <v>138</v>
      </c>
      <c r="AG24" s="22" t="s">
        <v>68</v>
      </c>
      <c r="AH24" s="59" t="s">
        <v>52</v>
      </c>
      <c r="AI24" s="22" t="s">
        <v>139</v>
      </c>
    </row>
    <row r="25" s="2" customFormat="true" ht="86" customHeight="true" spans="1:35">
      <c r="A25" s="25"/>
      <c r="B25" s="24"/>
      <c r="C25" s="24"/>
      <c r="D25" s="26"/>
      <c r="E25" s="37"/>
      <c r="F25" s="37"/>
      <c r="G25" s="37"/>
      <c r="H25" s="26"/>
      <c r="I25" s="43"/>
      <c r="J25" s="22"/>
      <c r="K25" s="22"/>
      <c r="L25" s="37"/>
      <c r="M25" s="37"/>
      <c r="N25" s="37"/>
      <c r="O25" s="37"/>
      <c r="P25" s="37"/>
      <c r="Q25" s="37"/>
      <c r="R25" s="37"/>
      <c r="S25" s="37"/>
      <c r="T25" s="37"/>
      <c r="U25" s="37"/>
      <c r="V25" s="37"/>
      <c r="W25" s="26" t="s">
        <v>140</v>
      </c>
      <c r="X25" s="26" t="s">
        <v>136</v>
      </c>
      <c r="Y25" s="26" t="s">
        <v>141</v>
      </c>
      <c r="Z25" s="37"/>
      <c r="AA25" s="59"/>
      <c r="AB25" s="22">
        <f t="shared" si="4"/>
        <v>0</v>
      </c>
      <c r="AC25" s="22" t="s">
        <v>60</v>
      </c>
      <c r="AD25" s="22" t="s">
        <v>52</v>
      </c>
      <c r="AE25" s="22">
        <v>0</v>
      </c>
      <c r="AF25" s="22"/>
      <c r="AG25" s="22" t="s">
        <v>71</v>
      </c>
      <c r="AH25" s="59"/>
      <c r="AI25" s="22"/>
    </row>
    <row r="26" s="2" customFormat="true" ht="82" customHeight="true" spans="1:35">
      <c r="A26" s="25"/>
      <c r="B26" s="24"/>
      <c r="C26" s="24"/>
      <c r="D26" s="26"/>
      <c r="E26" s="37"/>
      <c r="F26" s="37"/>
      <c r="G26" s="37"/>
      <c r="H26" s="26"/>
      <c r="I26" s="43"/>
      <c r="J26" s="22"/>
      <c r="K26" s="22"/>
      <c r="L26" s="37"/>
      <c r="M26" s="37"/>
      <c r="N26" s="37"/>
      <c r="O26" s="37"/>
      <c r="P26" s="37"/>
      <c r="Q26" s="37"/>
      <c r="R26" s="37"/>
      <c r="S26" s="37"/>
      <c r="T26" s="37"/>
      <c r="U26" s="37"/>
      <c r="V26" s="37"/>
      <c r="W26" s="24" t="s">
        <v>142</v>
      </c>
      <c r="X26" s="24" t="s">
        <v>136</v>
      </c>
      <c r="Y26" s="26" t="s">
        <v>143</v>
      </c>
      <c r="Z26" s="37"/>
      <c r="AA26" s="59"/>
      <c r="AB26" s="22">
        <f t="shared" si="4"/>
        <v>0</v>
      </c>
      <c r="AC26" s="22" t="s">
        <v>60</v>
      </c>
      <c r="AD26" s="22" t="s">
        <v>52</v>
      </c>
      <c r="AE26" s="22">
        <v>0</v>
      </c>
      <c r="AF26" s="22"/>
      <c r="AG26" s="22" t="s">
        <v>71</v>
      </c>
      <c r="AH26" s="59"/>
      <c r="AI26" s="22"/>
    </row>
    <row r="27" customFormat="true" ht="91" customHeight="true" spans="1:35">
      <c r="A27" s="27">
        <v>4</v>
      </c>
      <c r="B27" s="28" t="s">
        <v>144</v>
      </c>
      <c r="C27" s="24" t="s">
        <v>145</v>
      </c>
      <c r="D27" s="24" t="s">
        <v>146</v>
      </c>
      <c r="E27" s="37">
        <v>37400</v>
      </c>
      <c r="F27" s="37" t="s">
        <v>147</v>
      </c>
      <c r="G27" s="37" t="s">
        <v>148</v>
      </c>
      <c r="H27" s="24" t="s">
        <v>149</v>
      </c>
      <c r="I27" s="43">
        <v>45931</v>
      </c>
      <c r="J27" s="22"/>
      <c r="K27" s="22"/>
      <c r="L27" s="22"/>
      <c r="M27" s="22"/>
      <c r="N27" s="22"/>
      <c r="O27" s="22"/>
      <c r="P27" s="22">
        <v>0</v>
      </c>
      <c r="Q27" s="22">
        <v>0</v>
      </c>
      <c r="R27" s="22">
        <v>0</v>
      </c>
      <c r="S27" s="22">
        <v>0</v>
      </c>
      <c r="T27" s="22">
        <v>1800</v>
      </c>
      <c r="U27" s="22">
        <v>0</v>
      </c>
      <c r="V27" s="22">
        <v>0</v>
      </c>
      <c r="W27" s="24" t="s">
        <v>150</v>
      </c>
      <c r="X27" s="24" t="s">
        <v>151</v>
      </c>
      <c r="Y27" s="26" t="s">
        <v>152</v>
      </c>
      <c r="Z27" s="22">
        <v>800</v>
      </c>
      <c r="AA27" s="59">
        <v>42</v>
      </c>
      <c r="AB27" s="65">
        <v>42.14</v>
      </c>
      <c r="AC27" s="65" t="s">
        <v>60</v>
      </c>
      <c r="AD27" s="65" t="s">
        <v>52</v>
      </c>
      <c r="AE27" s="65">
        <v>42.14</v>
      </c>
      <c r="AF27" s="22"/>
      <c r="AG27" s="22" t="s">
        <v>68</v>
      </c>
      <c r="AH27" s="65" t="s">
        <v>52</v>
      </c>
      <c r="AI27" s="74" t="s">
        <v>139</v>
      </c>
    </row>
    <row r="28" customFormat="true" ht="91" customHeight="true" spans="1:35">
      <c r="A28" s="29"/>
      <c r="B28" s="28"/>
      <c r="C28" s="24"/>
      <c r="D28" s="24"/>
      <c r="E28" s="37"/>
      <c r="F28" s="37"/>
      <c r="G28" s="37"/>
      <c r="H28" s="24"/>
      <c r="I28" s="43"/>
      <c r="J28" s="22"/>
      <c r="K28" s="22"/>
      <c r="L28" s="22"/>
      <c r="M28" s="22"/>
      <c r="N28" s="22"/>
      <c r="O28" s="22"/>
      <c r="P28" s="22"/>
      <c r="Q28" s="22"/>
      <c r="R28" s="22"/>
      <c r="S28" s="22"/>
      <c r="T28" s="22"/>
      <c r="U28" s="22"/>
      <c r="V28" s="22"/>
      <c r="W28" s="24" t="s">
        <v>153</v>
      </c>
      <c r="X28" s="24" t="s">
        <v>154</v>
      </c>
      <c r="Y28" s="26" t="s">
        <v>155</v>
      </c>
      <c r="Z28" s="22"/>
      <c r="AA28" s="59"/>
      <c r="AB28" s="65">
        <v>0</v>
      </c>
      <c r="AC28" s="65" t="s">
        <v>60</v>
      </c>
      <c r="AD28" s="65" t="s">
        <v>52</v>
      </c>
      <c r="AE28" s="65"/>
      <c r="AF28" s="22"/>
      <c r="AG28" s="22" t="s">
        <v>71</v>
      </c>
      <c r="AH28" s="65"/>
      <c r="AI28" s="75"/>
    </row>
    <row r="29" customFormat="true" ht="91" customHeight="true" spans="1:35">
      <c r="A29" s="29"/>
      <c r="B29" s="28"/>
      <c r="C29" s="24"/>
      <c r="D29" s="24"/>
      <c r="E29" s="37"/>
      <c r="F29" s="37"/>
      <c r="G29" s="37"/>
      <c r="H29" s="24"/>
      <c r="I29" s="43"/>
      <c r="J29" s="22"/>
      <c r="K29" s="22"/>
      <c r="L29" s="22"/>
      <c r="M29" s="22"/>
      <c r="N29" s="22"/>
      <c r="O29" s="22"/>
      <c r="P29" s="22"/>
      <c r="Q29" s="22"/>
      <c r="R29" s="22"/>
      <c r="S29" s="22"/>
      <c r="T29" s="22"/>
      <c r="U29" s="22"/>
      <c r="V29" s="22"/>
      <c r="W29" s="24" t="s">
        <v>156</v>
      </c>
      <c r="X29" s="24" t="s">
        <v>157</v>
      </c>
      <c r="Y29" s="26" t="s">
        <v>158</v>
      </c>
      <c r="Z29" s="22"/>
      <c r="AA29" s="59"/>
      <c r="AB29" s="65">
        <v>0</v>
      </c>
      <c r="AC29" s="65" t="s">
        <v>60</v>
      </c>
      <c r="AD29" s="65" t="s">
        <v>52</v>
      </c>
      <c r="AE29" s="65"/>
      <c r="AF29" s="22"/>
      <c r="AG29" s="22" t="s">
        <v>71</v>
      </c>
      <c r="AH29" s="65"/>
      <c r="AI29" s="75"/>
    </row>
    <row r="30" customFormat="true" ht="91" customHeight="true" spans="1:35">
      <c r="A30" s="29"/>
      <c r="B30" s="28"/>
      <c r="C30" s="24"/>
      <c r="D30" s="24"/>
      <c r="E30" s="37"/>
      <c r="F30" s="37"/>
      <c r="G30" s="37"/>
      <c r="H30" s="24"/>
      <c r="I30" s="43"/>
      <c r="J30" s="22"/>
      <c r="K30" s="22"/>
      <c r="L30" s="22"/>
      <c r="M30" s="22"/>
      <c r="N30" s="22"/>
      <c r="O30" s="22"/>
      <c r="P30" s="22"/>
      <c r="Q30" s="22"/>
      <c r="R30" s="22"/>
      <c r="S30" s="22"/>
      <c r="T30" s="22"/>
      <c r="U30" s="22"/>
      <c r="V30" s="22"/>
      <c r="W30" s="24" t="s">
        <v>159</v>
      </c>
      <c r="X30" s="24" t="s">
        <v>157</v>
      </c>
      <c r="Y30" s="26" t="s">
        <v>160</v>
      </c>
      <c r="Z30" s="22"/>
      <c r="AA30" s="59"/>
      <c r="AB30" s="65">
        <v>0</v>
      </c>
      <c r="AC30" s="65" t="s">
        <v>60</v>
      </c>
      <c r="AD30" s="65" t="s">
        <v>52</v>
      </c>
      <c r="AE30" s="65"/>
      <c r="AF30" s="22"/>
      <c r="AG30" s="22" t="s">
        <v>71</v>
      </c>
      <c r="AH30" s="65"/>
      <c r="AI30" s="75"/>
    </row>
    <row r="31" customFormat="true" ht="91" customHeight="true" spans="1:35">
      <c r="A31" s="29"/>
      <c r="B31" s="28"/>
      <c r="C31" s="24"/>
      <c r="D31" s="24"/>
      <c r="E31" s="37"/>
      <c r="F31" s="37"/>
      <c r="G31" s="37"/>
      <c r="H31" s="24"/>
      <c r="I31" s="43"/>
      <c r="J31" s="22"/>
      <c r="K31" s="22"/>
      <c r="L31" s="22"/>
      <c r="M31" s="22"/>
      <c r="N31" s="22"/>
      <c r="O31" s="22"/>
      <c r="P31" s="22"/>
      <c r="Q31" s="22"/>
      <c r="R31" s="22"/>
      <c r="S31" s="22"/>
      <c r="T31" s="22"/>
      <c r="U31" s="22"/>
      <c r="V31" s="22"/>
      <c r="W31" s="24" t="s">
        <v>161</v>
      </c>
      <c r="X31" s="24" t="s">
        <v>157</v>
      </c>
      <c r="Y31" s="26" t="s">
        <v>162</v>
      </c>
      <c r="Z31" s="22"/>
      <c r="AA31" s="59"/>
      <c r="AB31" s="65">
        <v>0</v>
      </c>
      <c r="AC31" s="65" t="s">
        <v>60</v>
      </c>
      <c r="AD31" s="65" t="s">
        <v>52</v>
      </c>
      <c r="AE31" s="65"/>
      <c r="AF31" s="22"/>
      <c r="AG31" s="22" t="s">
        <v>71</v>
      </c>
      <c r="AH31" s="65"/>
      <c r="AI31" s="75"/>
    </row>
    <row r="32" customFormat="true" ht="83" customHeight="true" spans="1:35">
      <c r="A32" s="29"/>
      <c r="B32" s="28"/>
      <c r="C32" s="24"/>
      <c r="D32" s="24"/>
      <c r="E32" s="37"/>
      <c r="F32" s="37"/>
      <c r="G32" s="37"/>
      <c r="H32" s="24"/>
      <c r="I32" s="43"/>
      <c r="J32" s="22"/>
      <c r="K32" s="22"/>
      <c r="L32" s="22"/>
      <c r="M32" s="22"/>
      <c r="N32" s="22"/>
      <c r="O32" s="22"/>
      <c r="P32" s="22"/>
      <c r="Q32" s="22"/>
      <c r="R32" s="22"/>
      <c r="S32" s="22"/>
      <c r="T32" s="22"/>
      <c r="U32" s="22"/>
      <c r="V32" s="22"/>
      <c r="W32" s="24" t="s">
        <v>163</v>
      </c>
      <c r="X32" s="24" t="s">
        <v>157</v>
      </c>
      <c r="Y32" s="26" t="s">
        <v>164</v>
      </c>
      <c r="Z32" s="22"/>
      <c r="AA32" s="59"/>
      <c r="AB32" s="65">
        <v>0</v>
      </c>
      <c r="AC32" s="65" t="s">
        <v>60</v>
      </c>
      <c r="AD32" s="65" t="s">
        <v>52</v>
      </c>
      <c r="AE32" s="65"/>
      <c r="AF32" s="22"/>
      <c r="AG32" s="22" t="s">
        <v>71</v>
      </c>
      <c r="AH32" s="65"/>
      <c r="AI32" s="75"/>
    </row>
    <row r="33" customFormat="true" ht="74" customHeight="true" spans="1:35">
      <c r="A33" s="30"/>
      <c r="B33" s="28"/>
      <c r="C33" s="24"/>
      <c r="D33" s="24"/>
      <c r="E33" s="37"/>
      <c r="F33" s="37"/>
      <c r="G33" s="37"/>
      <c r="H33" s="24"/>
      <c r="I33" s="43"/>
      <c r="J33" s="22"/>
      <c r="K33" s="22"/>
      <c r="L33" s="22"/>
      <c r="M33" s="22"/>
      <c r="N33" s="22"/>
      <c r="O33" s="22"/>
      <c r="P33" s="22"/>
      <c r="Q33" s="22"/>
      <c r="R33" s="22"/>
      <c r="S33" s="22"/>
      <c r="T33" s="22"/>
      <c r="U33" s="22"/>
      <c r="V33" s="22"/>
      <c r="W33" s="24" t="s">
        <v>165</v>
      </c>
      <c r="X33" s="24" t="s">
        <v>157</v>
      </c>
      <c r="Y33" s="26" t="s">
        <v>166</v>
      </c>
      <c r="Z33" s="22"/>
      <c r="AA33" s="59"/>
      <c r="AB33" s="65">
        <v>0</v>
      </c>
      <c r="AC33" s="65" t="s">
        <v>60</v>
      </c>
      <c r="AD33" s="65" t="s">
        <v>52</v>
      </c>
      <c r="AE33" s="65"/>
      <c r="AF33" s="22"/>
      <c r="AG33" s="22" t="s">
        <v>71</v>
      </c>
      <c r="AH33" s="65"/>
      <c r="AI33" s="76"/>
    </row>
    <row r="34" customFormat="true" ht="39" customHeight="true" spans="1:35">
      <c r="A34" s="19" t="s">
        <v>167</v>
      </c>
      <c r="B34" s="20"/>
      <c r="C34" s="21"/>
      <c r="D34" s="24"/>
      <c r="E34" s="35">
        <f>SUM(E35:E43)</f>
        <v>164102</v>
      </c>
      <c r="F34" s="35"/>
      <c r="G34" s="35"/>
      <c r="H34" s="24"/>
      <c r="I34" s="43"/>
      <c r="J34" s="22"/>
      <c r="K34" s="22"/>
      <c r="L34" s="22"/>
      <c r="M34" s="22"/>
      <c r="N34" s="22"/>
      <c r="O34" s="22"/>
      <c r="P34" s="35">
        <f>SUM(P35:P43)</f>
        <v>0</v>
      </c>
      <c r="Q34" s="35">
        <f t="shared" ref="Q34:V34" si="5">SUM(Q35:Q43)</f>
        <v>0</v>
      </c>
      <c r="R34" s="35">
        <f t="shared" si="5"/>
        <v>0</v>
      </c>
      <c r="S34" s="35">
        <f t="shared" si="5"/>
        <v>0</v>
      </c>
      <c r="T34" s="35">
        <f t="shared" si="5"/>
        <v>266.56</v>
      </c>
      <c r="U34" s="35">
        <f t="shared" si="5"/>
        <v>0</v>
      </c>
      <c r="V34" s="35">
        <f t="shared" si="5"/>
        <v>0</v>
      </c>
      <c r="W34" s="35"/>
      <c r="X34" s="35"/>
      <c r="Y34" s="35"/>
      <c r="Z34" s="35">
        <f>SUM(Z35:Z43)</f>
        <v>207.5</v>
      </c>
      <c r="AA34" s="35">
        <f>SUM(AA35:AA43)</f>
        <v>138.5</v>
      </c>
      <c r="AB34" s="35"/>
      <c r="AC34" s="35"/>
      <c r="AD34" s="35"/>
      <c r="AE34" s="35"/>
      <c r="AF34" s="35"/>
      <c r="AG34" s="35"/>
      <c r="AH34" s="22"/>
      <c r="AI34" s="22"/>
    </row>
    <row r="35" s="3" customFormat="true" ht="280" customHeight="true" spans="1:35">
      <c r="A35" s="22">
        <v>5</v>
      </c>
      <c r="B35" s="22" t="s">
        <v>168</v>
      </c>
      <c r="C35" s="31" t="s">
        <v>169</v>
      </c>
      <c r="D35" s="31" t="s">
        <v>170</v>
      </c>
      <c r="E35" s="38">
        <v>7194</v>
      </c>
      <c r="F35" s="38" t="s">
        <v>171</v>
      </c>
      <c r="G35" s="38" t="s">
        <v>172</v>
      </c>
      <c r="H35" s="39" t="s">
        <v>173</v>
      </c>
      <c r="I35" s="44">
        <v>45839</v>
      </c>
      <c r="J35" s="22" t="s">
        <v>174</v>
      </c>
      <c r="K35" s="22" t="s">
        <v>60</v>
      </c>
      <c r="L35" s="22" t="s">
        <v>175</v>
      </c>
      <c r="M35" s="46" t="s">
        <v>176</v>
      </c>
      <c r="N35" s="46"/>
      <c r="O35" s="47" t="s">
        <v>177</v>
      </c>
      <c r="P35" s="22">
        <v>0</v>
      </c>
      <c r="Q35" s="22">
        <v>0</v>
      </c>
      <c r="R35" s="22">
        <v>0</v>
      </c>
      <c r="S35" s="22">
        <v>0</v>
      </c>
      <c r="T35" s="22">
        <v>43.16</v>
      </c>
      <c r="U35" s="22">
        <v>0</v>
      </c>
      <c r="V35" s="22">
        <v>0</v>
      </c>
      <c r="W35" s="22" t="s">
        <v>178</v>
      </c>
      <c r="X35" s="22" t="s">
        <v>179</v>
      </c>
      <c r="Y35" s="22" t="s">
        <v>180</v>
      </c>
      <c r="Z35" s="22">
        <v>43.16</v>
      </c>
      <c r="AA35" s="66">
        <v>15</v>
      </c>
      <c r="AB35" s="65">
        <f>AE35</f>
        <v>15.855669</v>
      </c>
      <c r="AC35" s="65" t="s">
        <v>60</v>
      </c>
      <c r="AD35" s="65" t="s">
        <v>52</v>
      </c>
      <c r="AE35" s="65">
        <f>176.1741*0.15*0.6</f>
        <v>15.855669</v>
      </c>
      <c r="AF35" s="22" t="s">
        <v>181</v>
      </c>
      <c r="AG35" s="22" t="s">
        <v>182</v>
      </c>
      <c r="AH35" s="58" t="s">
        <v>60</v>
      </c>
      <c r="AI35" s="58" t="s">
        <v>52</v>
      </c>
    </row>
    <row r="36" s="4" customFormat="true" ht="90" customHeight="true" spans="1:35">
      <c r="A36" s="22">
        <v>6</v>
      </c>
      <c r="B36" s="24" t="s">
        <v>168</v>
      </c>
      <c r="C36" s="24" t="s">
        <v>183</v>
      </c>
      <c r="D36" s="24" t="s">
        <v>184</v>
      </c>
      <c r="E36" s="37">
        <v>64258</v>
      </c>
      <c r="F36" s="37" t="s">
        <v>185</v>
      </c>
      <c r="G36" s="37" t="s">
        <v>186</v>
      </c>
      <c r="H36" s="24" t="s">
        <v>187</v>
      </c>
      <c r="I36" s="42">
        <v>46296</v>
      </c>
      <c r="J36" s="22" t="s">
        <v>188</v>
      </c>
      <c r="K36" s="22" t="s">
        <v>52</v>
      </c>
      <c r="L36" s="22" t="s">
        <v>189</v>
      </c>
      <c r="M36" s="22" t="s">
        <v>190</v>
      </c>
      <c r="N36" s="22"/>
      <c r="O36" s="22" t="s">
        <v>191</v>
      </c>
      <c r="P36" s="22">
        <v>0</v>
      </c>
      <c r="Q36" s="22">
        <v>0</v>
      </c>
      <c r="R36" s="22">
        <v>0</v>
      </c>
      <c r="S36" s="22">
        <v>0</v>
      </c>
      <c r="T36" s="22">
        <v>99.36</v>
      </c>
      <c r="U36" s="22">
        <v>0</v>
      </c>
      <c r="V36" s="22">
        <v>0</v>
      </c>
      <c r="W36" s="24" t="s">
        <v>192</v>
      </c>
      <c r="X36" s="24" t="s">
        <v>193</v>
      </c>
      <c r="Y36" s="26" t="s">
        <v>194</v>
      </c>
      <c r="Z36" s="25">
        <v>40.3</v>
      </c>
      <c r="AA36" s="57">
        <v>40.3</v>
      </c>
      <c r="AB36" s="22">
        <f>21.8</f>
        <v>21.8</v>
      </c>
      <c r="AC36" s="65" t="s">
        <v>60</v>
      </c>
      <c r="AD36" s="65" t="s">
        <v>60</v>
      </c>
      <c r="AE36" s="22">
        <v>108.63</v>
      </c>
      <c r="AF36" s="22" t="s">
        <v>102</v>
      </c>
      <c r="AG36" s="22" t="s">
        <v>77</v>
      </c>
      <c r="AH36" s="57" t="s">
        <v>60</v>
      </c>
      <c r="AI36" s="22" t="s">
        <v>63</v>
      </c>
    </row>
    <row r="37" s="4" customFormat="true" ht="82" customHeight="true" spans="1:35">
      <c r="A37" s="22"/>
      <c r="B37" s="24"/>
      <c r="C37" s="24"/>
      <c r="D37" s="24"/>
      <c r="E37" s="37"/>
      <c r="F37" s="37"/>
      <c r="G37" s="37"/>
      <c r="H37" s="24"/>
      <c r="I37" s="22"/>
      <c r="J37" s="22"/>
      <c r="K37" s="22"/>
      <c r="L37" s="22"/>
      <c r="M37" s="22"/>
      <c r="N37" s="22"/>
      <c r="O37" s="22"/>
      <c r="P37" s="22"/>
      <c r="Q37" s="22"/>
      <c r="R37" s="22"/>
      <c r="S37" s="22"/>
      <c r="T37" s="22"/>
      <c r="U37" s="22"/>
      <c r="V37" s="22"/>
      <c r="W37" s="24" t="s">
        <v>195</v>
      </c>
      <c r="X37" s="24" t="s">
        <v>196</v>
      </c>
      <c r="Y37" s="26" t="s">
        <v>197</v>
      </c>
      <c r="Z37" s="25"/>
      <c r="AA37" s="57"/>
      <c r="AB37" s="22">
        <f>10.7</f>
        <v>10.7</v>
      </c>
      <c r="AC37" s="65" t="s">
        <v>60</v>
      </c>
      <c r="AD37" s="65" t="s">
        <v>60</v>
      </c>
      <c r="AE37" s="22">
        <v>26.81</v>
      </c>
      <c r="AF37" s="22" t="s">
        <v>102</v>
      </c>
      <c r="AG37" s="22" t="s">
        <v>77</v>
      </c>
      <c r="AH37" s="57"/>
      <c r="AI37" s="22"/>
    </row>
    <row r="38" s="4" customFormat="true" ht="92" customHeight="true" spans="1:35">
      <c r="A38" s="22"/>
      <c r="B38" s="24"/>
      <c r="C38" s="24"/>
      <c r="D38" s="24"/>
      <c r="E38" s="37"/>
      <c r="F38" s="37"/>
      <c r="G38" s="37"/>
      <c r="H38" s="24"/>
      <c r="I38" s="22"/>
      <c r="J38" s="22"/>
      <c r="K38" s="22"/>
      <c r="L38" s="22"/>
      <c r="M38" s="22"/>
      <c r="N38" s="22"/>
      <c r="O38" s="22"/>
      <c r="P38" s="22"/>
      <c r="Q38" s="22"/>
      <c r="R38" s="22"/>
      <c r="S38" s="22"/>
      <c r="T38" s="22"/>
      <c r="U38" s="22"/>
      <c r="V38" s="22"/>
      <c r="W38" s="24" t="s">
        <v>198</v>
      </c>
      <c r="X38" s="24" t="s">
        <v>199</v>
      </c>
      <c r="Y38" s="26" t="s">
        <v>200</v>
      </c>
      <c r="Z38" s="25"/>
      <c r="AA38" s="57"/>
      <c r="AB38" s="22">
        <f>7.8</f>
        <v>7.8</v>
      </c>
      <c r="AC38" s="65" t="s">
        <v>60</v>
      </c>
      <c r="AD38" s="65" t="s">
        <v>60</v>
      </c>
      <c r="AE38" s="22">
        <v>56.24</v>
      </c>
      <c r="AF38" s="22" t="s">
        <v>102</v>
      </c>
      <c r="AG38" s="22" t="s">
        <v>77</v>
      </c>
      <c r="AH38" s="57"/>
      <c r="AI38" s="22"/>
    </row>
    <row r="39" s="5" customFormat="true" ht="208" customHeight="true" spans="1:35">
      <c r="A39" s="22">
        <v>7</v>
      </c>
      <c r="B39" s="22" t="s">
        <v>168</v>
      </c>
      <c r="C39" s="31" t="s">
        <v>201</v>
      </c>
      <c r="D39" s="31" t="s">
        <v>202</v>
      </c>
      <c r="E39" s="38">
        <v>22982</v>
      </c>
      <c r="F39" s="38" t="s">
        <v>185</v>
      </c>
      <c r="G39" s="38" t="s">
        <v>203</v>
      </c>
      <c r="H39" s="24" t="s">
        <v>187</v>
      </c>
      <c r="I39" s="44">
        <v>46174</v>
      </c>
      <c r="J39" s="22" t="s">
        <v>204</v>
      </c>
      <c r="K39" s="22" t="s">
        <v>52</v>
      </c>
      <c r="L39" s="22" t="s">
        <v>189</v>
      </c>
      <c r="M39" s="22" t="s">
        <v>190</v>
      </c>
      <c r="N39" s="22" t="s">
        <v>205</v>
      </c>
      <c r="O39" s="22" t="s">
        <v>191</v>
      </c>
      <c r="P39" s="22">
        <v>0</v>
      </c>
      <c r="Q39" s="22">
        <v>0</v>
      </c>
      <c r="R39" s="22">
        <v>0</v>
      </c>
      <c r="S39" s="22">
        <v>0</v>
      </c>
      <c r="T39" s="22">
        <v>6.2</v>
      </c>
      <c r="U39" s="22">
        <v>0</v>
      </c>
      <c r="V39" s="22">
        <v>0</v>
      </c>
      <c r="W39" s="24" t="s">
        <v>206</v>
      </c>
      <c r="X39" s="24" t="s">
        <v>207</v>
      </c>
      <c r="Y39" s="26" t="s">
        <v>208</v>
      </c>
      <c r="Z39" s="22">
        <v>6.2</v>
      </c>
      <c r="AA39" s="59">
        <v>6.2</v>
      </c>
      <c r="AB39" s="22">
        <f>6.2</f>
        <v>6.2</v>
      </c>
      <c r="AC39" s="65" t="s">
        <v>60</v>
      </c>
      <c r="AD39" s="65" t="s">
        <v>60</v>
      </c>
      <c r="AE39" s="22">
        <v>6.2</v>
      </c>
      <c r="AF39" s="22" t="s">
        <v>102</v>
      </c>
      <c r="AG39" s="22" t="s">
        <v>77</v>
      </c>
      <c r="AH39" s="22" t="s">
        <v>60</v>
      </c>
      <c r="AI39" s="22" t="s">
        <v>52</v>
      </c>
    </row>
    <row r="40" s="3" customFormat="true" ht="77" customHeight="true" spans="1:35">
      <c r="A40" s="22">
        <v>8</v>
      </c>
      <c r="B40" s="22" t="s">
        <v>168</v>
      </c>
      <c r="C40" s="24" t="s">
        <v>209</v>
      </c>
      <c r="D40" s="24" t="s">
        <v>210</v>
      </c>
      <c r="E40" s="22">
        <v>65668</v>
      </c>
      <c r="F40" s="22" t="s">
        <v>185</v>
      </c>
      <c r="G40" s="22" t="s">
        <v>211</v>
      </c>
      <c r="H40" s="24" t="s">
        <v>187</v>
      </c>
      <c r="I40" s="42">
        <v>46357</v>
      </c>
      <c r="J40" s="22" t="s">
        <v>212</v>
      </c>
      <c r="K40" s="22" t="s">
        <v>52</v>
      </c>
      <c r="L40" s="22" t="s">
        <v>189</v>
      </c>
      <c r="M40" s="22" t="s">
        <v>190</v>
      </c>
      <c r="N40" s="22"/>
      <c r="O40" s="22" t="s">
        <v>213</v>
      </c>
      <c r="P40" s="22">
        <v>0</v>
      </c>
      <c r="Q40" s="22">
        <v>0</v>
      </c>
      <c r="R40" s="22">
        <v>0</v>
      </c>
      <c r="S40" s="22">
        <v>0</v>
      </c>
      <c r="T40" s="22">
        <v>67.6</v>
      </c>
      <c r="U40" s="22">
        <v>0</v>
      </c>
      <c r="V40" s="22">
        <v>0</v>
      </c>
      <c r="W40" s="24" t="s">
        <v>214</v>
      </c>
      <c r="X40" s="24" t="s">
        <v>215</v>
      </c>
      <c r="Y40" s="24" t="s">
        <v>216</v>
      </c>
      <c r="Z40" s="22">
        <v>67.6</v>
      </c>
      <c r="AA40" s="59">
        <v>67</v>
      </c>
      <c r="AB40" s="22">
        <f>38.8</f>
        <v>38.8</v>
      </c>
      <c r="AC40" s="65" t="s">
        <v>60</v>
      </c>
      <c r="AD40" s="65" t="s">
        <v>60</v>
      </c>
      <c r="AE40" s="22">
        <v>38.8</v>
      </c>
      <c r="AF40" s="22" t="s">
        <v>102</v>
      </c>
      <c r="AG40" s="22" t="s">
        <v>77</v>
      </c>
      <c r="AH40" s="22" t="s">
        <v>60</v>
      </c>
      <c r="AI40" s="22" t="s">
        <v>139</v>
      </c>
    </row>
    <row r="41" s="3" customFormat="true" ht="77" customHeight="true" spans="1:35">
      <c r="A41" s="22"/>
      <c r="B41" s="22"/>
      <c r="C41" s="24"/>
      <c r="D41" s="24"/>
      <c r="E41" s="22"/>
      <c r="F41" s="22"/>
      <c r="G41" s="22"/>
      <c r="H41" s="24"/>
      <c r="I41" s="22"/>
      <c r="J41" s="22"/>
      <c r="K41" s="22"/>
      <c r="L41" s="22"/>
      <c r="M41" s="22"/>
      <c r="N41" s="22"/>
      <c r="O41" s="22"/>
      <c r="P41" s="22"/>
      <c r="Q41" s="22"/>
      <c r="R41" s="22"/>
      <c r="S41" s="22"/>
      <c r="T41" s="22"/>
      <c r="U41" s="22"/>
      <c r="V41" s="22"/>
      <c r="W41" s="24" t="s">
        <v>217</v>
      </c>
      <c r="X41" s="24" t="s">
        <v>218</v>
      </c>
      <c r="Y41" s="24" t="s">
        <v>219</v>
      </c>
      <c r="Z41" s="22"/>
      <c r="AA41" s="59"/>
      <c r="AB41" s="22">
        <f>18.8</f>
        <v>18.8</v>
      </c>
      <c r="AC41" s="65" t="s">
        <v>60</v>
      </c>
      <c r="AD41" s="65" t="s">
        <v>60</v>
      </c>
      <c r="AE41" s="22">
        <v>18.82</v>
      </c>
      <c r="AF41" s="22" t="s">
        <v>102</v>
      </c>
      <c r="AG41" s="22" t="s">
        <v>77</v>
      </c>
      <c r="AH41" s="22"/>
      <c r="AI41" s="22"/>
    </row>
    <row r="42" s="3" customFormat="true" ht="77" customHeight="true" spans="1:35">
      <c r="A42" s="22"/>
      <c r="B42" s="22"/>
      <c r="C42" s="24"/>
      <c r="D42" s="24"/>
      <c r="E42" s="22"/>
      <c r="F42" s="22"/>
      <c r="G42" s="22"/>
      <c r="H42" s="24"/>
      <c r="I42" s="22"/>
      <c r="J42" s="22"/>
      <c r="K42" s="22"/>
      <c r="L42" s="22"/>
      <c r="M42" s="22"/>
      <c r="N42" s="22"/>
      <c r="O42" s="22"/>
      <c r="P42" s="22"/>
      <c r="Q42" s="22"/>
      <c r="R42" s="22"/>
      <c r="S42" s="22"/>
      <c r="T42" s="22"/>
      <c r="U42" s="22"/>
      <c r="V42" s="22"/>
      <c r="W42" s="24" t="s">
        <v>220</v>
      </c>
      <c r="X42" s="24" t="s">
        <v>221</v>
      </c>
      <c r="Y42" s="24" t="s">
        <v>222</v>
      </c>
      <c r="Z42" s="22"/>
      <c r="AA42" s="59"/>
      <c r="AB42" s="22">
        <f>AE42</f>
        <v>9.96</v>
      </c>
      <c r="AC42" s="65" t="s">
        <v>60</v>
      </c>
      <c r="AD42" s="65" t="s">
        <v>60</v>
      </c>
      <c r="AE42" s="22">
        <v>9.96</v>
      </c>
      <c r="AF42" s="22" t="s">
        <v>223</v>
      </c>
      <c r="AG42" s="22"/>
      <c r="AH42" s="22"/>
      <c r="AI42" s="22"/>
    </row>
    <row r="43" ht="194" customHeight="true" spans="1:35">
      <c r="A43" s="22">
        <v>9</v>
      </c>
      <c r="B43" s="22" t="s">
        <v>168</v>
      </c>
      <c r="C43" s="31" t="s">
        <v>224</v>
      </c>
      <c r="D43" s="31" t="s">
        <v>225</v>
      </c>
      <c r="E43" s="38">
        <v>4000</v>
      </c>
      <c r="F43" s="38" t="s">
        <v>171</v>
      </c>
      <c r="G43" s="38" t="s">
        <v>172</v>
      </c>
      <c r="H43" s="39" t="s">
        <v>173</v>
      </c>
      <c r="I43" s="44">
        <v>45839</v>
      </c>
      <c r="J43" s="22" t="s">
        <v>204</v>
      </c>
      <c r="K43" s="22" t="s">
        <v>52</v>
      </c>
      <c r="L43" s="22" t="s">
        <v>175</v>
      </c>
      <c r="M43" s="46" t="s">
        <v>226</v>
      </c>
      <c r="N43" s="46"/>
      <c r="O43" s="47" t="s">
        <v>177</v>
      </c>
      <c r="P43" s="22">
        <v>0</v>
      </c>
      <c r="Q43" s="22">
        <v>0</v>
      </c>
      <c r="R43" s="22">
        <v>0</v>
      </c>
      <c r="S43" s="22">
        <v>0</v>
      </c>
      <c r="T43" s="22">
        <v>50.24</v>
      </c>
      <c r="U43" s="22">
        <v>0</v>
      </c>
      <c r="V43" s="22">
        <v>0</v>
      </c>
      <c r="W43" s="22" t="s">
        <v>178</v>
      </c>
      <c r="X43" s="22" t="s">
        <v>227</v>
      </c>
      <c r="Y43" s="22" t="s">
        <v>228</v>
      </c>
      <c r="Z43" s="22">
        <v>50.24</v>
      </c>
      <c r="AA43" s="66">
        <v>10</v>
      </c>
      <c r="AB43" s="65">
        <f>AE43</f>
        <v>10.4238</v>
      </c>
      <c r="AC43" s="65" t="s">
        <v>60</v>
      </c>
      <c r="AD43" s="65" t="s">
        <v>52</v>
      </c>
      <c r="AE43" s="65">
        <f>115.82*0.15*0.6</f>
        <v>10.4238</v>
      </c>
      <c r="AF43" s="22" t="s">
        <v>229</v>
      </c>
      <c r="AG43" s="22" t="s">
        <v>182</v>
      </c>
      <c r="AH43" s="58" t="s">
        <v>60</v>
      </c>
      <c r="AI43" s="58" t="s">
        <v>52</v>
      </c>
    </row>
    <row r="44" ht="42" customHeight="true" spans="1:35">
      <c r="A44" s="19" t="s">
        <v>230</v>
      </c>
      <c r="B44" s="20"/>
      <c r="C44" s="21"/>
      <c r="D44" s="24"/>
      <c r="E44" s="35">
        <f>E45</f>
        <v>45260.54</v>
      </c>
      <c r="F44" s="35"/>
      <c r="G44" s="35"/>
      <c r="H44" s="24"/>
      <c r="I44" s="22"/>
      <c r="J44" s="22"/>
      <c r="K44" s="22"/>
      <c r="L44" s="22"/>
      <c r="M44" s="22"/>
      <c r="N44" s="22"/>
      <c r="O44" s="22"/>
      <c r="P44" s="35">
        <v>0</v>
      </c>
      <c r="Q44" s="35">
        <v>20000</v>
      </c>
      <c r="R44" s="35">
        <v>0</v>
      </c>
      <c r="S44" s="35">
        <v>0</v>
      </c>
      <c r="T44" s="35">
        <f>T45</f>
        <v>1726</v>
      </c>
      <c r="U44" s="35">
        <f>U45</f>
        <v>0</v>
      </c>
      <c r="V44" s="35">
        <f>V45</f>
        <v>0</v>
      </c>
      <c r="W44" s="35"/>
      <c r="X44" s="35"/>
      <c r="Y44" s="35"/>
      <c r="Z44" s="35">
        <f>Z45</f>
        <v>1726</v>
      </c>
      <c r="AA44" s="35">
        <f>AA45</f>
        <v>76</v>
      </c>
      <c r="AB44" s="35"/>
      <c r="AC44" s="35"/>
      <c r="AD44" s="35"/>
      <c r="AE44" s="35"/>
      <c r="AF44" s="35"/>
      <c r="AG44" s="35"/>
      <c r="AH44" s="22"/>
      <c r="AI44" s="22"/>
    </row>
    <row r="45" ht="137" customHeight="true" spans="1:35">
      <c r="A45" s="22">
        <v>10</v>
      </c>
      <c r="B45" s="32" t="s">
        <v>231</v>
      </c>
      <c r="C45" s="32" t="s">
        <v>232</v>
      </c>
      <c r="D45" s="32" t="s">
        <v>233</v>
      </c>
      <c r="E45" s="40">
        <v>45260.54</v>
      </c>
      <c r="F45" s="40" t="s">
        <v>234</v>
      </c>
      <c r="G45" s="40" t="s">
        <v>235</v>
      </c>
      <c r="H45" s="32" t="s">
        <v>236</v>
      </c>
      <c r="I45" s="45">
        <v>45901</v>
      </c>
      <c r="J45" s="22" t="s">
        <v>237</v>
      </c>
      <c r="K45" s="22" t="s">
        <v>52</v>
      </c>
      <c r="L45" s="22"/>
      <c r="M45" s="22" t="s">
        <v>238</v>
      </c>
      <c r="N45" s="22" t="s">
        <v>239</v>
      </c>
      <c r="O45" s="22" t="s">
        <v>240</v>
      </c>
      <c r="P45" s="22">
        <v>0</v>
      </c>
      <c r="Q45" s="22" t="s">
        <v>241</v>
      </c>
      <c r="R45" s="22">
        <v>0</v>
      </c>
      <c r="S45" s="22">
        <v>0</v>
      </c>
      <c r="T45" s="22">
        <v>1726</v>
      </c>
      <c r="U45" s="22">
        <v>0</v>
      </c>
      <c r="V45" s="22">
        <v>0</v>
      </c>
      <c r="W45" s="24" t="s">
        <v>242</v>
      </c>
      <c r="X45" s="24" t="s">
        <v>243</v>
      </c>
      <c r="Y45" s="67" t="s">
        <v>244</v>
      </c>
      <c r="Z45" s="25">
        <v>1726</v>
      </c>
      <c r="AA45" s="57">
        <v>76</v>
      </c>
      <c r="AB45" s="65">
        <f>AE45</f>
        <v>49.99041684</v>
      </c>
      <c r="AC45" s="65" t="s">
        <v>60</v>
      </c>
      <c r="AD45" s="65" t="s">
        <v>52</v>
      </c>
      <c r="AE45" s="65">
        <f>83.3173614*0.6</f>
        <v>49.99041684</v>
      </c>
      <c r="AF45" s="22" t="s">
        <v>245</v>
      </c>
      <c r="AG45" s="22" t="s">
        <v>118</v>
      </c>
      <c r="AH45" s="22" t="s">
        <v>60</v>
      </c>
      <c r="AI45" s="22" t="s">
        <v>139</v>
      </c>
    </row>
    <row r="46" ht="137" customHeight="true" spans="1:35">
      <c r="A46" s="22"/>
      <c r="B46" s="32"/>
      <c r="C46" s="32"/>
      <c r="D46" s="32"/>
      <c r="E46" s="40"/>
      <c r="F46" s="40"/>
      <c r="G46" s="40"/>
      <c r="H46" s="32"/>
      <c r="I46" s="45"/>
      <c r="J46" s="22"/>
      <c r="K46" s="22"/>
      <c r="L46" s="22"/>
      <c r="M46" s="22"/>
      <c r="N46" s="22"/>
      <c r="O46" s="22"/>
      <c r="P46" s="22"/>
      <c r="Q46" s="22"/>
      <c r="R46" s="22"/>
      <c r="S46" s="22"/>
      <c r="T46" s="22"/>
      <c r="U46" s="22"/>
      <c r="V46" s="22"/>
      <c r="W46" s="24" t="s">
        <v>246</v>
      </c>
      <c r="X46" s="24" t="s">
        <v>247</v>
      </c>
      <c r="Y46" s="67" t="s">
        <v>248</v>
      </c>
      <c r="Z46" s="25"/>
      <c r="AA46" s="57"/>
      <c r="AB46" s="65">
        <f>AE46</f>
        <v>219.62118410784</v>
      </c>
      <c r="AC46" s="65" t="s">
        <v>60</v>
      </c>
      <c r="AD46" s="65" t="s">
        <v>52</v>
      </c>
      <c r="AE46" s="65">
        <f>1220.117689488*0.6*0.3</f>
        <v>219.62118410784</v>
      </c>
      <c r="AF46" s="22" t="s">
        <v>249</v>
      </c>
      <c r="AG46" s="22" t="s">
        <v>68</v>
      </c>
      <c r="AH46" s="22"/>
      <c r="AI46" s="22"/>
    </row>
  </sheetData>
  <mergeCells count="212">
    <mergeCell ref="A1:B1"/>
    <mergeCell ref="A2:AI2"/>
    <mergeCell ref="AH3:AI3"/>
    <mergeCell ref="K4:O4"/>
    <mergeCell ref="U4:V4"/>
    <mergeCell ref="W4:Z4"/>
    <mergeCell ref="AB4:AG4"/>
    <mergeCell ref="A6:C6"/>
    <mergeCell ref="A7:C7"/>
    <mergeCell ref="A23:C23"/>
    <mergeCell ref="A34:C34"/>
    <mergeCell ref="A44:C44"/>
    <mergeCell ref="A4:A5"/>
    <mergeCell ref="A8:A13"/>
    <mergeCell ref="A14:A22"/>
    <mergeCell ref="A24:A26"/>
    <mergeCell ref="A27:A33"/>
    <mergeCell ref="A36:A38"/>
    <mergeCell ref="A40:A42"/>
    <mergeCell ref="A45:A46"/>
    <mergeCell ref="B4:B5"/>
    <mergeCell ref="B8:B13"/>
    <mergeCell ref="B14:B22"/>
    <mergeCell ref="B24:B26"/>
    <mergeCell ref="B27:B33"/>
    <mergeCell ref="B36:B38"/>
    <mergeCell ref="B40:B42"/>
    <mergeCell ref="B45:B46"/>
    <mergeCell ref="C4:C5"/>
    <mergeCell ref="C8:C13"/>
    <mergeCell ref="C14:C22"/>
    <mergeCell ref="C24:C26"/>
    <mergeCell ref="C27:C33"/>
    <mergeCell ref="C36:C38"/>
    <mergeCell ref="C40:C42"/>
    <mergeCell ref="C45:C46"/>
    <mergeCell ref="D4:D5"/>
    <mergeCell ref="D8:D13"/>
    <mergeCell ref="D14:D22"/>
    <mergeCell ref="D24:D26"/>
    <mergeCell ref="D27:D33"/>
    <mergeCell ref="D36:D38"/>
    <mergeCell ref="D40:D42"/>
    <mergeCell ref="D45:D46"/>
    <mergeCell ref="E4:E5"/>
    <mergeCell ref="E8:E13"/>
    <mergeCell ref="E14:E22"/>
    <mergeCell ref="E24:E26"/>
    <mergeCell ref="E27:E33"/>
    <mergeCell ref="E36:E38"/>
    <mergeCell ref="E40:E42"/>
    <mergeCell ref="E45:E46"/>
    <mergeCell ref="F4:F5"/>
    <mergeCell ref="F8:F13"/>
    <mergeCell ref="F14:F22"/>
    <mergeCell ref="F24:F26"/>
    <mergeCell ref="F27:F33"/>
    <mergeCell ref="F36:F38"/>
    <mergeCell ref="F40:F42"/>
    <mergeCell ref="F45:F46"/>
    <mergeCell ref="G4:G5"/>
    <mergeCell ref="G8:G13"/>
    <mergeCell ref="G14:G22"/>
    <mergeCell ref="G24:G26"/>
    <mergeCell ref="G27:G33"/>
    <mergeCell ref="G36:G38"/>
    <mergeCell ref="G40:G42"/>
    <mergeCell ref="G45:G46"/>
    <mergeCell ref="H4:H5"/>
    <mergeCell ref="H8:H13"/>
    <mergeCell ref="H14:H22"/>
    <mergeCell ref="H24:H26"/>
    <mergeCell ref="H27:H33"/>
    <mergeCell ref="H36:H38"/>
    <mergeCell ref="H40:H42"/>
    <mergeCell ref="H45:H46"/>
    <mergeCell ref="I4:I5"/>
    <mergeCell ref="I8:I13"/>
    <mergeCell ref="I14:I22"/>
    <mergeCell ref="I24:I26"/>
    <mergeCell ref="I27:I33"/>
    <mergeCell ref="I36:I38"/>
    <mergeCell ref="I40:I42"/>
    <mergeCell ref="I45:I46"/>
    <mergeCell ref="J4:J5"/>
    <mergeCell ref="J8:J13"/>
    <mergeCell ref="J14:J22"/>
    <mergeCell ref="J24:J26"/>
    <mergeCell ref="J27:J33"/>
    <mergeCell ref="J36:J38"/>
    <mergeCell ref="J40:J42"/>
    <mergeCell ref="J45:J46"/>
    <mergeCell ref="K8:K13"/>
    <mergeCell ref="K14:K22"/>
    <mergeCell ref="K24:K26"/>
    <mergeCell ref="K27:K33"/>
    <mergeCell ref="K36:K38"/>
    <mergeCell ref="K40:K42"/>
    <mergeCell ref="K45:K46"/>
    <mergeCell ref="L8:L13"/>
    <mergeCell ref="L14:L22"/>
    <mergeCell ref="L24:L26"/>
    <mergeCell ref="L27:L33"/>
    <mergeCell ref="L36:L38"/>
    <mergeCell ref="L40:L42"/>
    <mergeCell ref="L45:L46"/>
    <mergeCell ref="M8:M13"/>
    <mergeCell ref="M14:M22"/>
    <mergeCell ref="M24:M26"/>
    <mergeCell ref="M27:M33"/>
    <mergeCell ref="M36:M38"/>
    <mergeCell ref="M40:M42"/>
    <mergeCell ref="M45:M46"/>
    <mergeCell ref="N8:N13"/>
    <mergeCell ref="N14:N22"/>
    <mergeCell ref="N24:N26"/>
    <mergeCell ref="N27:N33"/>
    <mergeCell ref="N36:N38"/>
    <mergeCell ref="N40:N42"/>
    <mergeCell ref="N45:N46"/>
    <mergeCell ref="O8:O13"/>
    <mergeCell ref="O14:O22"/>
    <mergeCell ref="O24:O26"/>
    <mergeCell ref="O27:O33"/>
    <mergeCell ref="O36:O38"/>
    <mergeCell ref="O40:O42"/>
    <mergeCell ref="O45:O46"/>
    <mergeCell ref="P4:P5"/>
    <mergeCell ref="P8:P13"/>
    <mergeCell ref="P14:P22"/>
    <mergeCell ref="P24:P26"/>
    <mergeCell ref="P27:P33"/>
    <mergeCell ref="P36:P38"/>
    <mergeCell ref="P40:P42"/>
    <mergeCell ref="P45:P46"/>
    <mergeCell ref="Q4:Q5"/>
    <mergeCell ref="Q8:Q13"/>
    <mergeCell ref="Q14:Q22"/>
    <mergeCell ref="Q24:Q26"/>
    <mergeCell ref="Q27:Q33"/>
    <mergeCell ref="Q36:Q38"/>
    <mergeCell ref="Q40:Q42"/>
    <mergeCell ref="Q45:Q46"/>
    <mergeCell ref="R4:R5"/>
    <mergeCell ref="R8:R13"/>
    <mergeCell ref="R14:R22"/>
    <mergeCell ref="R24:R26"/>
    <mergeCell ref="R27:R33"/>
    <mergeCell ref="R36:R38"/>
    <mergeCell ref="R40:R42"/>
    <mergeCell ref="R45:R46"/>
    <mergeCell ref="S4:S5"/>
    <mergeCell ref="S8:S13"/>
    <mergeCell ref="S14:S22"/>
    <mergeCell ref="S24:S26"/>
    <mergeCell ref="S27:S33"/>
    <mergeCell ref="S36:S38"/>
    <mergeCell ref="S40:S42"/>
    <mergeCell ref="S45:S46"/>
    <mergeCell ref="T4:T5"/>
    <mergeCell ref="T8:T13"/>
    <mergeCell ref="T14:T22"/>
    <mergeCell ref="T24:T26"/>
    <mergeCell ref="T27:T33"/>
    <mergeCell ref="T36:T38"/>
    <mergeCell ref="T40:T42"/>
    <mergeCell ref="T45:T46"/>
    <mergeCell ref="U8:U13"/>
    <mergeCell ref="U14:U22"/>
    <mergeCell ref="U24:U26"/>
    <mergeCell ref="U27:U33"/>
    <mergeCell ref="U36:U38"/>
    <mergeCell ref="U40:U42"/>
    <mergeCell ref="U45:U46"/>
    <mergeCell ref="V8:V13"/>
    <mergeCell ref="V14:V22"/>
    <mergeCell ref="V24:V26"/>
    <mergeCell ref="V27:V33"/>
    <mergeCell ref="V36:V38"/>
    <mergeCell ref="V40:V42"/>
    <mergeCell ref="V45:V46"/>
    <mergeCell ref="Z8:Z13"/>
    <mergeCell ref="Z14:Z22"/>
    <mergeCell ref="Z24:Z26"/>
    <mergeCell ref="Z27:Z33"/>
    <mergeCell ref="Z36:Z38"/>
    <mergeCell ref="Z40:Z42"/>
    <mergeCell ref="Z45:Z46"/>
    <mergeCell ref="AA4:AA5"/>
    <mergeCell ref="AA8:AA13"/>
    <mergeCell ref="AA14:AA22"/>
    <mergeCell ref="AA24:AA26"/>
    <mergeCell ref="AA27:AA33"/>
    <mergeCell ref="AA36:AA38"/>
    <mergeCell ref="AA40:AA42"/>
    <mergeCell ref="AA45:AA46"/>
    <mergeCell ref="AH4:AH5"/>
    <mergeCell ref="AH8:AH13"/>
    <mergeCell ref="AH14:AH22"/>
    <mergeCell ref="AH24:AH26"/>
    <mergeCell ref="AH27:AH33"/>
    <mergeCell ref="AH36:AH38"/>
    <mergeCell ref="AH40:AH42"/>
    <mergeCell ref="AH45:AH46"/>
    <mergeCell ref="AI4:AI5"/>
    <mergeCell ref="AI8:AI13"/>
    <mergeCell ref="AI14:AI22"/>
    <mergeCell ref="AI24:AI26"/>
    <mergeCell ref="AI27:AI33"/>
    <mergeCell ref="AI36:AI38"/>
    <mergeCell ref="AI40:AI42"/>
    <mergeCell ref="AI45:AI46"/>
  </mergeCells>
  <printOptions horizontalCentered="true"/>
  <pageMargins left="0.393055555555556" right="0.393055555555556" top="0.786805555555556" bottom="0.786805555555556" header="0.511805555555556" footer="0.590277777777778"/>
  <pageSetup paperSize="8" scale="51" fitToHeight="0" orientation="landscape" horizontalDpi="600"/>
  <headerFooter alignWithMargins="0">
    <oddFooter>&amp;C&amp;"宋体"&amp;12第 &amp;P 页，共 &amp;N 页</oddFooter>
  </headerFooter>
</worksheet>
</file>

<file path=docProps/app.xml><?xml version="1.0" encoding="utf-8"?>
<Properties xmlns="http://schemas.openxmlformats.org/officeDocument/2006/extended-properties" xmlns:vt="http://schemas.openxmlformats.org/officeDocument/2006/docPropsVTypes">
  <Company>省发展改革委</Company>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FGW</dc:creator>
  <cp:lastModifiedBy>admin123</cp:lastModifiedBy>
  <dcterms:created xsi:type="dcterms:W3CDTF">2023-05-25T18:30:00Z</dcterms:created>
  <dcterms:modified xsi:type="dcterms:W3CDTF">2025-02-24T10:16:30Z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y fmtid="{D5CDD505-2E9C-101B-9397-08002B2CF9AE}" pid="3" name="ICV">
    <vt:lpwstr>EBAC61877A9143C48C2EF798143E6107_12</vt:lpwstr>
  </property>
  <property fmtid="{D5CDD505-2E9C-101B-9397-08002B2CF9AE}" pid="4" name="KSOReadingLayout">
    <vt:bool>true</vt:bool>
  </property>
</Properties>
</file>