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 activeTab="1"/>
  </bookViews>
  <sheets>
    <sheet name="表1" sheetId="1" r:id="rId1"/>
    <sheet name="表2 " sheetId="2" r:id="rId2"/>
  </sheets>
  <definedNames>
    <definedName name="_xlnm.Print_Area" localSheetId="0">表1!$A$1:$W$16</definedName>
    <definedName name="_xlnm.Print_Titles" localSheetId="0">表1!$3:$7</definedName>
  </definedNames>
  <calcPr calcId="144525" concurrentCalc="0"/>
</workbook>
</file>

<file path=xl/sharedStrings.xml><?xml version="1.0" encoding="utf-8"?>
<sst xmlns="http://schemas.openxmlformats.org/spreadsheetml/2006/main" count="83" uniqueCount="49">
  <si>
    <t>附件1</t>
  </si>
  <si>
    <t>清算下达2023年城乡义务教育公用经费补助资金明细表（市直学校）</t>
  </si>
  <si>
    <t>地区</t>
  </si>
  <si>
    <t>城乡义务教育公用经费</t>
  </si>
  <si>
    <t>已提前下达省财政2023年城乡义务教育公用经费补助金额（元，含中央）
（韶财科教[2023]23号）</t>
  </si>
  <si>
    <t>本次应清算下达省级以上2023年城乡义务教育公用经费补助金额（元）</t>
  </si>
  <si>
    <t>已下达市级配套经费（元，韶财科教[2023]23号）</t>
  </si>
  <si>
    <t>本次应清算下达市级配套资金（元）</t>
  </si>
  <si>
    <t>本次实际下达
（元）</t>
  </si>
  <si>
    <t>备注</t>
  </si>
  <si>
    <t>2022年城乡义务教育学校在校生（人）</t>
  </si>
  <si>
    <t>补助标准
（元/人）</t>
  </si>
  <si>
    <t>省财政分担比例</t>
  </si>
  <si>
    <t>应清算下达2023年城乡义务教育公用经费总额（元）（按2022年学生人数）</t>
  </si>
  <si>
    <t>合计</t>
  </si>
  <si>
    <t>小学</t>
  </si>
  <si>
    <t>初中</t>
  </si>
  <si>
    <t>其中：省财政（含中央）分担</t>
  </si>
  <si>
    <t>市级分担</t>
  </si>
  <si>
    <t>总计</t>
  </si>
  <si>
    <r>
      <rPr>
        <sz val="12"/>
        <rFont val="MS Gothic"/>
        <charset val="134"/>
      </rPr>
      <t>其中：中央</t>
    </r>
    <r>
      <rPr>
        <sz val="12"/>
        <rFont val="宋体"/>
        <charset val="134"/>
      </rPr>
      <t>资</t>
    </r>
    <r>
      <rPr>
        <sz val="12"/>
        <rFont val="MS Gothic"/>
        <charset val="134"/>
      </rPr>
      <t>金</t>
    </r>
  </si>
  <si>
    <r>
      <rPr>
        <sz val="12"/>
        <rFont val="MS Gothic"/>
        <charset val="134"/>
      </rPr>
      <t>其中：省</t>
    </r>
    <r>
      <rPr>
        <sz val="12"/>
        <rFont val="宋体"/>
        <charset val="134"/>
      </rPr>
      <t>级资</t>
    </r>
    <r>
      <rPr>
        <sz val="12"/>
        <rFont val="MS Gothic"/>
        <charset val="134"/>
      </rPr>
      <t>金</t>
    </r>
  </si>
  <si>
    <r>
      <rPr>
        <sz val="12"/>
        <rFont val="MS Gothic"/>
        <charset val="134"/>
      </rPr>
      <t>其中：市</t>
    </r>
    <r>
      <rPr>
        <sz val="12"/>
        <rFont val="宋体"/>
        <charset val="134"/>
      </rPr>
      <t>级资</t>
    </r>
    <r>
      <rPr>
        <sz val="12"/>
        <rFont val="MS Gothic"/>
        <charset val="134"/>
      </rPr>
      <t>金</t>
    </r>
  </si>
  <si>
    <t>小计</t>
  </si>
  <si>
    <t>其中：随班就读人数</t>
  </si>
  <si>
    <t>其中：不含随班就读学生人数</t>
  </si>
  <si>
    <t>列序号</t>
  </si>
  <si>
    <t>韶关市第一中学</t>
  </si>
  <si>
    <t>广东北江中学</t>
  </si>
  <si>
    <t>韶关市田家炳中学</t>
  </si>
  <si>
    <t>韶州中学</t>
  </si>
  <si>
    <t>广东北江实验学校</t>
  </si>
  <si>
    <t>广东韶关实验中学</t>
  </si>
  <si>
    <t>广东韶关实验小学</t>
  </si>
  <si>
    <t>附件2</t>
  </si>
  <si>
    <t>清算下达2023年城乡义务教育公用经费补助资金明细表（县、区）</t>
  </si>
  <si>
    <t>小规模小学和教学点公用经费补助资金</t>
  </si>
  <si>
    <t>已下达市级配套经费（元）（韶财科教[2023]23号）</t>
  </si>
  <si>
    <r>
      <rPr>
        <sz val="11"/>
        <color indexed="8"/>
        <rFont val="宋体"/>
        <charset val="134"/>
        <scheme val="major"/>
      </rPr>
      <t>本次</t>
    </r>
    <r>
      <rPr>
        <sz val="12"/>
        <rFont val="宋体"/>
        <charset val="134"/>
      </rPr>
      <t>实际</t>
    </r>
    <r>
      <rPr>
        <sz val="12"/>
        <rFont val="MS Gothic"/>
        <charset val="134"/>
      </rPr>
      <t>下达市</t>
    </r>
    <r>
      <rPr>
        <sz val="12"/>
        <rFont val="宋体"/>
        <charset val="134"/>
      </rPr>
      <t>级资</t>
    </r>
    <r>
      <rPr>
        <sz val="12"/>
        <rFont val="MS Gothic"/>
        <charset val="134"/>
      </rPr>
      <t>金（元）</t>
    </r>
  </si>
  <si>
    <t>待清算资金（元）</t>
  </si>
  <si>
    <t>2022年不足100人的小规模小学及小学教学点个数（个）</t>
  </si>
  <si>
    <t>2022年不足100人的小规模小学及小学教学点在校生实有人数（人）</t>
  </si>
  <si>
    <t>资金安排差额人数（人）</t>
  </si>
  <si>
    <t>应清算下达2023年小规模小学和教学点公用经费补助资金总额（元）（按2022年学生人数）</t>
  </si>
  <si>
    <t>市级应配套资金</t>
  </si>
  <si>
    <t>浈江区</t>
  </si>
  <si>
    <t>武江区</t>
  </si>
  <si>
    <t>曲江区</t>
  </si>
  <si>
    <t>始兴县</t>
  </si>
</sst>
</file>

<file path=xl/styles.xml><?xml version="1.0" encoding="utf-8"?>
<styleSheet xmlns="http://schemas.openxmlformats.org/spreadsheetml/2006/main">
  <numFmts count="7">
    <numFmt numFmtId="176" formatCode="0_ 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#,##0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2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134"/>
      <scheme val="maj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ajor"/>
    </font>
    <font>
      <sz val="12"/>
      <name val="MS Gothic"/>
      <charset val="134"/>
    </font>
    <font>
      <sz val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7" fillId="0" borderId="0">
      <alignment vertical="center"/>
    </xf>
    <xf numFmtId="0" fontId="19" fillId="27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7" fillId="16" borderId="20" applyNumberFormat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1" fillId="9" borderId="20" applyNumberFormat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29" fillId="0" borderId="21" applyNumberFormat="false" applyFill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24" fillId="11" borderId="19" applyNumberFormat="false" applyAlignment="false" applyProtection="false">
      <alignment vertical="center"/>
    </xf>
    <xf numFmtId="0" fontId="23" fillId="9" borderId="18" applyNumberFormat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0" fillId="6" borderId="17" applyNumberFormat="false" applyFont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0" borderId="16" applyNumberFormat="false" applyFill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1" applyFont="true" applyFill="true" applyAlignment="true">
      <alignment horizontal="left" vertical="center"/>
    </xf>
    <xf numFmtId="176" fontId="3" fillId="0" borderId="0" xfId="0" applyNumberFormat="true" applyFont="true" applyFill="true" applyAlignment="true">
      <alignment horizontal="right" vertical="center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right" vertical="center"/>
    </xf>
    <xf numFmtId="0" fontId="5" fillId="0" borderId="2" xfId="1" applyFont="true" applyFill="true" applyBorder="true" applyAlignment="true">
      <alignment horizontal="center" vertical="center"/>
    </xf>
    <xf numFmtId="176" fontId="6" fillId="0" borderId="3" xfId="0" applyNumberFormat="true" applyFont="true" applyFill="true" applyBorder="true" applyAlignment="true">
      <alignment horizontal="center" vertical="center"/>
    </xf>
    <xf numFmtId="0" fontId="5" fillId="0" borderId="4" xfId="1" applyFont="true" applyFill="true" applyBorder="true" applyAlignment="true">
      <alignment horizontal="center" vertical="center"/>
    </xf>
    <xf numFmtId="176" fontId="5" fillId="0" borderId="5" xfId="0" applyNumberFormat="true" applyFont="true" applyFill="true" applyBorder="true" applyAlignment="true">
      <alignment horizontal="center" vertical="center" wrapText="true"/>
    </xf>
    <xf numFmtId="176" fontId="5" fillId="0" borderId="6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7" xfId="1" applyFont="true" applyFill="true" applyBorder="true" applyAlignment="true">
      <alignment horizontal="center" vertical="center"/>
    </xf>
    <xf numFmtId="176" fontId="5" fillId="0" borderId="7" xfId="0" applyNumberFormat="true" applyFont="true" applyFill="true" applyBorder="true" applyAlignment="true">
      <alignment horizontal="center" vertical="center" wrapText="true"/>
    </xf>
    <xf numFmtId="176" fontId="5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1" applyFill="true" applyBorder="true" applyAlignment="true">
      <alignment horizontal="center" vertical="center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1" applyFont="true" applyFill="true" applyBorder="true" applyAlignment="true">
      <alignment horizontal="center" vertical="center"/>
    </xf>
    <xf numFmtId="176" fontId="8" fillId="0" borderId="3" xfId="0" applyNumberFormat="true" applyFont="true" applyFill="true" applyBorder="true" applyAlignment="true">
      <alignment horizontal="right" vertical="center"/>
    </xf>
    <xf numFmtId="0" fontId="9" fillId="0" borderId="3" xfId="1" applyFont="true" applyFill="true" applyBorder="true" applyAlignment="true">
      <alignment horizontal="center" vertical="center"/>
    </xf>
    <xf numFmtId="176" fontId="10" fillId="0" borderId="3" xfId="0" applyNumberFormat="true" applyFont="true" applyFill="true" applyBorder="true" applyAlignment="true">
      <alignment horizontal="right" vertical="center"/>
    </xf>
    <xf numFmtId="176" fontId="5" fillId="0" borderId="8" xfId="0" applyNumberFormat="true" applyFont="true" applyFill="true" applyBorder="true" applyAlignment="true">
      <alignment horizontal="center" vertical="center" wrapText="true"/>
    </xf>
    <xf numFmtId="176" fontId="7" fillId="0" borderId="0" xfId="1" applyNumberFormat="true" applyFill="true" applyAlignment="true">
      <alignment horizontal="right" vertical="center"/>
    </xf>
    <xf numFmtId="177" fontId="3" fillId="0" borderId="0" xfId="0" applyNumberFormat="true" applyFont="true" applyFill="true" applyAlignment="true">
      <alignment horizontal="right" vertical="center"/>
    </xf>
    <xf numFmtId="177" fontId="4" fillId="0" borderId="1" xfId="0" applyNumberFormat="true" applyFont="true" applyFill="true" applyBorder="true" applyAlignment="true">
      <alignment horizontal="right" vertical="center"/>
    </xf>
    <xf numFmtId="177" fontId="6" fillId="0" borderId="3" xfId="0" applyNumberFormat="true" applyFont="true" applyFill="true" applyBorder="true" applyAlignment="true">
      <alignment horizontal="center" vertical="center"/>
    </xf>
    <xf numFmtId="177" fontId="5" fillId="0" borderId="3" xfId="0" applyNumberFormat="true" applyFont="true" applyFill="true" applyBorder="true" applyAlignment="true">
      <alignment horizontal="center" vertical="center" wrapText="true"/>
    </xf>
    <xf numFmtId="176" fontId="5" fillId="0" borderId="4" xfId="0" applyNumberFormat="true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177" fontId="5" fillId="0" borderId="7" xfId="0" applyNumberFormat="true" applyFont="true" applyFill="true" applyBorder="true" applyAlignment="true">
      <alignment horizontal="center" vertical="center" wrapText="true"/>
    </xf>
    <xf numFmtId="176" fontId="7" fillId="0" borderId="3" xfId="1" applyNumberFormat="true" applyFont="true" applyFill="true" applyBorder="true" applyAlignment="true">
      <alignment horizontal="right" vertical="center"/>
    </xf>
    <xf numFmtId="9" fontId="7" fillId="0" borderId="3" xfId="1" applyNumberFormat="true" applyFont="true" applyFill="true" applyBorder="true" applyAlignment="true">
      <alignment horizontal="right" vertical="center"/>
    </xf>
    <xf numFmtId="178" fontId="8" fillId="0" borderId="3" xfId="0" applyNumberFormat="true" applyFont="true" applyFill="true" applyBorder="true" applyAlignment="true">
      <alignment horizontal="right" vertical="center"/>
    </xf>
    <xf numFmtId="176" fontId="9" fillId="0" borderId="3" xfId="1" applyNumberFormat="true" applyFont="true" applyFill="true" applyBorder="true" applyAlignment="true">
      <alignment horizontal="right" vertical="center"/>
    </xf>
    <xf numFmtId="178" fontId="10" fillId="0" borderId="3" xfId="0" applyNumberFormat="true" applyFont="true" applyFill="true" applyBorder="true" applyAlignment="true">
      <alignment horizontal="right" vertical="center"/>
    </xf>
    <xf numFmtId="176" fontId="5" fillId="0" borderId="2" xfId="1" applyNumberFormat="true" applyFont="true" applyFill="true" applyBorder="true" applyAlignment="true">
      <alignment horizontal="center" vertical="center" wrapText="true"/>
    </xf>
    <xf numFmtId="176" fontId="11" fillId="0" borderId="2" xfId="0" applyNumberFormat="true" applyFont="true" applyFill="true" applyBorder="true" applyAlignment="true">
      <alignment horizontal="center" vertical="center" wrapText="true"/>
    </xf>
    <xf numFmtId="176" fontId="5" fillId="0" borderId="4" xfId="1" applyNumberFormat="true" applyFont="true" applyFill="true" applyBorder="true" applyAlignment="true">
      <alignment horizontal="center" vertical="center" wrapText="true"/>
    </xf>
    <xf numFmtId="176" fontId="11" fillId="0" borderId="7" xfId="0" applyNumberFormat="true" applyFont="true" applyFill="true" applyBorder="true" applyAlignment="true">
      <alignment horizontal="center" vertical="center" wrapText="true"/>
    </xf>
    <xf numFmtId="176" fontId="5" fillId="0" borderId="7" xfId="1" applyNumberFormat="true" applyFont="true" applyFill="true" applyBorder="true" applyAlignment="true">
      <alignment horizontal="center" vertical="center" wrapText="true"/>
    </xf>
    <xf numFmtId="9" fontId="8" fillId="0" borderId="3" xfId="0" applyNumberFormat="true" applyFont="true" applyFill="true" applyBorder="true" applyAlignment="true">
      <alignment horizontal="right" vertical="center"/>
    </xf>
    <xf numFmtId="0" fontId="3" fillId="0" borderId="0" xfId="0" applyFont="true" applyFill="true" applyAlignment="true">
      <alignment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6" fontId="6" fillId="0" borderId="4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176" fontId="6" fillId="0" borderId="7" xfId="0" applyNumberFormat="true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vertical="center"/>
    </xf>
    <xf numFmtId="0" fontId="12" fillId="0" borderId="1" xfId="0" applyFont="true" applyFill="true" applyBorder="true" applyAlignment="true">
      <alignment horizontal="center" vertical="center"/>
    </xf>
    <xf numFmtId="0" fontId="7" fillId="0" borderId="2" xfId="1" applyFont="true" applyFill="true" applyBorder="true" applyAlignment="true">
      <alignment horizontal="center" vertical="center" wrapText="true"/>
    </xf>
    <xf numFmtId="0" fontId="7" fillId="0" borderId="4" xfId="1" applyFont="true" applyFill="true" applyBorder="true" applyAlignment="true">
      <alignment horizontal="center" vertical="center" wrapText="true"/>
    </xf>
    <xf numFmtId="0" fontId="7" fillId="0" borderId="7" xfId="1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vertical="center"/>
    </xf>
    <xf numFmtId="178" fontId="10" fillId="0" borderId="3" xfId="0" applyNumberFormat="true" applyFont="true" applyFill="true" applyBorder="true" applyAlignment="true">
      <alignment vertical="center"/>
    </xf>
    <xf numFmtId="0" fontId="8" fillId="0" borderId="0" xfId="0" applyFont="true" applyFill="true" applyAlignment="true"/>
    <xf numFmtId="0" fontId="8" fillId="0" borderId="0" xfId="0" applyFont="true" applyFill="true" applyAlignment="true">
      <alignment horizontal="center"/>
    </xf>
    <xf numFmtId="0" fontId="7" fillId="0" borderId="0" xfId="1" applyFont="true" applyFill="true" applyAlignment="true">
      <alignment horizontal="center" vertical="center" wrapText="true"/>
    </xf>
    <xf numFmtId="0" fontId="13" fillId="0" borderId="0" xfId="0" applyFont="true" applyFill="true">
      <alignment vertical="center"/>
    </xf>
    <xf numFmtId="0" fontId="7" fillId="0" borderId="0" xfId="1" applyFont="true" applyFill="true" applyAlignment="true">
      <alignment horizontal="center" vertical="center"/>
    </xf>
    <xf numFmtId="176" fontId="8" fillId="0" borderId="0" xfId="0" applyNumberFormat="true" applyFont="true" applyFill="true" applyAlignment="true">
      <alignment horizontal="right" vertical="center"/>
    </xf>
    <xf numFmtId="176" fontId="7" fillId="0" borderId="0" xfId="1" applyNumberFormat="true" applyFont="true" applyFill="true" applyAlignment="true">
      <alignment horizontal="right" vertical="center"/>
    </xf>
    <xf numFmtId="177" fontId="8" fillId="0" borderId="0" xfId="0" applyNumberFormat="true" applyFont="true" applyFill="true" applyAlignment="true">
      <alignment horizontal="right" vertical="center"/>
    </xf>
    <xf numFmtId="0" fontId="1" fillId="0" borderId="0" xfId="0" applyFont="true" applyFill="true">
      <alignment vertical="center"/>
    </xf>
    <xf numFmtId="176" fontId="12" fillId="0" borderId="1" xfId="0" applyNumberFormat="true" applyFont="true" applyFill="true" applyBorder="true" applyAlignment="true">
      <alignment horizontal="right" vertical="center"/>
    </xf>
    <xf numFmtId="176" fontId="14" fillId="0" borderId="3" xfId="0" applyNumberFormat="true" applyFont="true" applyFill="true" applyBorder="true" applyAlignment="true">
      <alignment horizontal="center" vertical="center"/>
    </xf>
    <xf numFmtId="176" fontId="8" fillId="0" borderId="3" xfId="0" applyNumberFormat="true" applyFont="true" applyFill="true" applyBorder="true" applyAlignment="true">
      <alignment horizontal="center" vertical="center" wrapText="true"/>
    </xf>
    <xf numFmtId="0" fontId="10" fillId="0" borderId="3" xfId="1" applyFont="true" applyFill="true" applyBorder="true" applyAlignment="true">
      <alignment horizontal="center" vertical="center"/>
    </xf>
    <xf numFmtId="0" fontId="14" fillId="0" borderId="3" xfId="0" applyFont="true" applyFill="true" applyBorder="true" applyAlignment="true">
      <alignment horizontal="center" vertical="center" wrapText="true"/>
    </xf>
    <xf numFmtId="176" fontId="5" fillId="0" borderId="9" xfId="0" applyNumberFormat="true" applyFont="true" applyFill="true" applyBorder="true" applyAlignment="true">
      <alignment horizontal="center" vertical="center" wrapText="true"/>
    </xf>
    <xf numFmtId="176" fontId="5" fillId="0" borderId="10" xfId="0" applyNumberFormat="true" applyFont="true" applyFill="true" applyBorder="true" applyAlignment="true">
      <alignment horizontal="center" vertical="center" wrapText="true"/>
    </xf>
    <xf numFmtId="176" fontId="5" fillId="0" borderId="11" xfId="0" applyNumberFormat="true" applyFont="true" applyFill="true" applyBorder="true" applyAlignment="true">
      <alignment horizontal="center" vertical="center" wrapText="true"/>
    </xf>
    <xf numFmtId="177" fontId="12" fillId="0" borderId="1" xfId="0" applyNumberFormat="true" applyFont="true" applyFill="true" applyBorder="true" applyAlignment="true">
      <alignment horizontal="right" vertical="center"/>
    </xf>
    <xf numFmtId="177" fontId="14" fillId="0" borderId="3" xfId="0" applyNumberFormat="true" applyFont="true" applyFill="true" applyBorder="true" applyAlignment="true">
      <alignment horizontal="center" vertical="center"/>
    </xf>
    <xf numFmtId="9" fontId="9" fillId="0" borderId="3" xfId="1" applyNumberFormat="true" applyFont="true" applyFill="true" applyBorder="true" applyAlignment="true">
      <alignment horizontal="right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14" fillId="0" borderId="4" xfId="0" applyFont="true" applyFill="true" applyBorder="true" applyAlignment="true">
      <alignment horizontal="center" vertical="center" wrapText="true"/>
    </xf>
    <xf numFmtId="0" fontId="14" fillId="0" borderId="7" xfId="0" applyFont="true" applyFill="true" applyBorder="true" applyAlignment="true">
      <alignment horizontal="center" vertical="center" wrapText="true"/>
    </xf>
    <xf numFmtId="178" fontId="8" fillId="0" borderId="3" xfId="0" applyNumberFormat="true" applyFont="true" applyFill="true" applyBorder="true" applyAlignment="true">
      <alignment vertical="center"/>
    </xf>
    <xf numFmtId="0" fontId="5" fillId="0" borderId="9" xfId="1" applyNumberFormat="true" applyFont="true" applyFill="true" applyBorder="true" applyAlignment="true">
      <alignment horizontal="center" vertical="center" wrapText="true"/>
    </xf>
    <xf numFmtId="0" fontId="5" fillId="0" borderId="10" xfId="1" applyNumberFormat="true" applyFont="true" applyFill="true" applyBorder="true" applyAlignment="true">
      <alignment horizontal="center" vertical="center" wrapText="true"/>
    </xf>
    <xf numFmtId="0" fontId="5" fillId="0" borderId="12" xfId="1" applyNumberFormat="true" applyFont="true" applyFill="true" applyBorder="true" applyAlignment="true">
      <alignment horizontal="center" vertical="center" wrapText="true"/>
    </xf>
    <xf numFmtId="0" fontId="5" fillId="0" borderId="1" xfId="1" applyNumberFormat="true" applyFont="true" applyFill="true" applyBorder="true" applyAlignment="true">
      <alignment horizontal="center" vertical="center" wrapText="true"/>
    </xf>
    <xf numFmtId="0" fontId="7" fillId="0" borderId="3" xfId="1" applyNumberFormat="true" applyFont="true" applyFill="true" applyBorder="true" applyAlignment="true">
      <alignment horizontal="center" vertical="center" wrapText="true"/>
    </xf>
    <xf numFmtId="0" fontId="15" fillId="0" borderId="3" xfId="1" applyNumberFormat="true" applyFont="true" applyFill="true" applyBorder="true" applyAlignment="true">
      <alignment horizontal="center" vertical="center" wrapText="true"/>
    </xf>
    <xf numFmtId="0" fontId="7" fillId="0" borderId="0" xfId="1" applyFont="true" applyFill="true">
      <alignment vertical="center"/>
    </xf>
    <xf numFmtId="0" fontId="5" fillId="0" borderId="11" xfId="1" applyNumberFormat="true" applyFont="true" applyFill="true" applyBorder="true" applyAlignment="true">
      <alignment horizontal="center" vertical="center" wrapText="true"/>
    </xf>
    <xf numFmtId="0" fontId="5" fillId="0" borderId="13" xfId="1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vertical="center"/>
    </xf>
    <xf numFmtId="0" fontId="16" fillId="0" borderId="3" xfId="0" applyFont="true" applyFill="true" applyBorder="true" applyAlignment="true">
      <alignment vertical="center"/>
    </xf>
    <xf numFmtId="0" fontId="14" fillId="0" borderId="3" xfId="0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常规_2012年全省义务教育在校生数情况表(报省财政厅）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常规_单位信息表" xfId="29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D15"/>
  <sheetViews>
    <sheetView workbookViewId="0">
      <pane xSplit="1" topLeftCell="B1" activePane="topRight" state="frozen"/>
      <selection/>
      <selection pane="topRight" activeCell="M7" sqref="M7"/>
    </sheetView>
  </sheetViews>
  <sheetFormatPr defaultColWidth="9" defaultRowHeight="15.75"/>
  <cols>
    <col min="1" max="1" width="12.625" style="59" customWidth="true"/>
    <col min="2" max="2" width="7.125" style="60" customWidth="true"/>
    <col min="3" max="3" width="6.25" style="60" customWidth="true"/>
    <col min="4" max="5" width="7.125" style="60" customWidth="true"/>
    <col min="6" max="6" width="7.375" style="60" customWidth="true"/>
    <col min="7" max="8" width="6.625" style="60" customWidth="true"/>
    <col min="9" max="9" width="5.5" style="61" customWidth="true"/>
    <col min="10" max="10" width="6.25" style="61" customWidth="true"/>
    <col min="11" max="11" width="6.125" style="61" customWidth="true"/>
    <col min="12" max="12" width="12.875" style="62" customWidth="true"/>
    <col min="13" max="13" width="13.25" style="60" customWidth="true"/>
    <col min="14" max="14" width="12" style="60" customWidth="true"/>
    <col min="15" max="15" width="11.5" style="48" customWidth="true"/>
    <col min="16" max="16" width="10.125" style="48" customWidth="true"/>
    <col min="17" max="17" width="12.5" style="48" customWidth="true"/>
    <col min="18" max="18" width="11.5" style="48" customWidth="true"/>
    <col min="19" max="19" width="11.125" style="48" customWidth="true"/>
    <col min="20" max="20" width="11" style="48" customWidth="true"/>
    <col min="21" max="21" width="9.625" style="48" customWidth="true"/>
    <col min="22" max="22" width="10.375" style="48" customWidth="true"/>
    <col min="23" max="23" width="8.91666666666667" style="48" customWidth="true"/>
    <col min="24" max="238" width="9" style="48"/>
    <col min="239" max="16384" width="9" style="63"/>
  </cols>
  <sheetData>
    <row r="1" ht="17" customHeight="true" spans="1:1">
      <c r="A1" s="2" t="s">
        <v>0</v>
      </c>
    </row>
    <row r="2" s="55" customFormat="true" ht="26" customHeight="true" spans="1:237">
      <c r="A2" s="49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72"/>
      <c r="M2" s="64"/>
      <c r="N2" s="64"/>
      <c r="O2" s="49"/>
      <c r="P2" s="49"/>
      <c r="Q2" s="49"/>
      <c r="R2" s="49"/>
      <c r="S2" s="49"/>
      <c r="T2" s="49"/>
      <c r="U2" s="49"/>
      <c r="V2" s="49"/>
      <c r="W2" s="49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</row>
    <row r="3" s="56" customFormat="true" ht="35" customHeight="true" spans="1:237">
      <c r="A3" s="6" t="s">
        <v>2</v>
      </c>
      <c r="B3" s="65" t="s">
        <v>3</v>
      </c>
      <c r="C3" s="65"/>
      <c r="D3" s="65"/>
      <c r="E3" s="65"/>
      <c r="F3" s="65"/>
      <c r="G3" s="65"/>
      <c r="H3" s="65"/>
      <c r="I3" s="65"/>
      <c r="J3" s="65"/>
      <c r="K3" s="65"/>
      <c r="L3" s="73"/>
      <c r="M3" s="65"/>
      <c r="N3" s="65"/>
      <c r="O3" s="75" t="s">
        <v>4</v>
      </c>
      <c r="P3" s="75" t="s">
        <v>5</v>
      </c>
      <c r="Q3" s="75" t="s">
        <v>6</v>
      </c>
      <c r="R3" s="75" t="s">
        <v>7</v>
      </c>
      <c r="S3" s="79" t="s">
        <v>8</v>
      </c>
      <c r="T3" s="80"/>
      <c r="U3" s="80"/>
      <c r="V3" s="86"/>
      <c r="W3" s="50" t="s">
        <v>9</v>
      </c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</row>
    <row r="4" s="56" customFormat="true" ht="69" customHeight="true" spans="1:237">
      <c r="A4" s="8"/>
      <c r="B4" s="9" t="s">
        <v>10</v>
      </c>
      <c r="C4" s="10"/>
      <c r="D4" s="10"/>
      <c r="E4" s="10"/>
      <c r="F4" s="10"/>
      <c r="G4" s="10"/>
      <c r="H4" s="21"/>
      <c r="I4" s="14" t="s">
        <v>11</v>
      </c>
      <c r="J4" s="14"/>
      <c r="K4" s="11" t="s">
        <v>12</v>
      </c>
      <c r="L4" s="26" t="s">
        <v>13</v>
      </c>
      <c r="M4" s="14"/>
      <c r="N4" s="14"/>
      <c r="O4" s="76"/>
      <c r="P4" s="76"/>
      <c r="Q4" s="76"/>
      <c r="R4" s="76"/>
      <c r="S4" s="81"/>
      <c r="T4" s="82"/>
      <c r="U4" s="82"/>
      <c r="V4" s="87"/>
      <c r="W4" s="51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</row>
    <row r="5" s="57" customFormat="true" ht="54" customHeight="true" spans="1:23">
      <c r="A5" s="8"/>
      <c r="B5" s="11" t="s">
        <v>14</v>
      </c>
      <c r="C5" s="9" t="s">
        <v>15</v>
      </c>
      <c r="D5" s="10"/>
      <c r="E5" s="10"/>
      <c r="F5" s="69" t="s">
        <v>16</v>
      </c>
      <c r="G5" s="70"/>
      <c r="H5" s="71"/>
      <c r="I5" s="11" t="s">
        <v>15</v>
      </c>
      <c r="J5" s="11" t="s">
        <v>16</v>
      </c>
      <c r="K5" s="27"/>
      <c r="L5" s="28" t="s">
        <v>14</v>
      </c>
      <c r="M5" s="11" t="s">
        <v>17</v>
      </c>
      <c r="N5" s="11" t="s">
        <v>18</v>
      </c>
      <c r="O5" s="76"/>
      <c r="P5" s="76"/>
      <c r="Q5" s="76"/>
      <c r="R5" s="76"/>
      <c r="S5" s="83" t="s">
        <v>19</v>
      </c>
      <c r="T5" s="84" t="s">
        <v>20</v>
      </c>
      <c r="U5" s="84" t="s">
        <v>21</v>
      </c>
      <c r="V5" s="84" t="s">
        <v>22</v>
      </c>
      <c r="W5" s="51"/>
    </row>
    <row r="6" s="57" customFormat="true" ht="78" customHeight="true" spans="1:23">
      <c r="A6" s="12"/>
      <c r="B6" s="13"/>
      <c r="C6" s="14" t="s">
        <v>23</v>
      </c>
      <c r="D6" s="14" t="s">
        <v>24</v>
      </c>
      <c r="E6" s="14" t="s">
        <v>25</v>
      </c>
      <c r="F6" s="14" t="s">
        <v>23</v>
      </c>
      <c r="G6" s="14" t="s">
        <v>24</v>
      </c>
      <c r="H6" s="14" t="s">
        <v>25</v>
      </c>
      <c r="I6" s="13"/>
      <c r="J6" s="13"/>
      <c r="K6" s="13"/>
      <c r="L6" s="29"/>
      <c r="M6" s="13"/>
      <c r="N6" s="13"/>
      <c r="O6" s="77"/>
      <c r="P6" s="77"/>
      <c r="Q6" s="77"/>
      <c r="R6" s="77"/>
      <c r="S6" s="83"/>
      <c r="T6" s="84"/>
      <c r="U6" s="84"/>
      <c r="V6" s="84"/>
      <c r="W6" s="52"/>
    </row>
    <row r="7" s="57" customFormat="true" ht="51" customHeight="true" spans="1:23">
      <c r="A7" s="17" t="s">
        <v>26</v>
      </c>
      <c r="B7" s="66">
        <v>1</v>
      </c>
      <c r="C7" s="66">
        <v>2</v>
      </c>
      <c r="D7" s="66">
        <v>3</v>
      </c>
      <c r="E7" s="66">
        <v>4</v>
      </c>
      <c r="F7" s="66">
        <v>5</v>
      </c>
      <c r="G7" s="66">
        <v>6</v>
      </c>
      <c r="H7" s="66">
        <v>7</v>
      </c>
      <c r="I7" s="66">
        <v>8</v>
      </c>
      <c r="J7" s="66">
        <v>9</v>
      </c>
      <c r="K7" s="66">
        <v>10</v>
      </c>
      <c r="L7" s="66">
        <v>11</v>
      </c>
      <c r="M7" s="66">
        <v>12</v>
      </c>
      <c r="N7" s="66">
        <v>13</v>
      </c>
      <c r="O7" s="66">
        <v>14</v>
      </c>
      <c r="P7" s="66">
        <v>15</v>
      </c>
      <c r="Q7" s="66">
        <v>16</v>
      </c>
      <c r="R7" s="66">
        <v>17</v>
      </c>
      <c r="S7" s="66">
        <v>18</v>
      </c>
      <c r="T7" s="66">
        <v>19</v>
      </c>
      <c r="U7" s="66">
        <v>20</v>
      </c>
      <c r="V7" s="66">
        <v>21</v>
      </c>
      <c r="W7" s="66">
        <v>22</v>
      </c>
    </row>
    <row r="8" s="58" customFormat="true" ht="25" customHeight="true" spans="1:238">
      <c r="A8" s="67" t="s">
        <v>14</v>
      </c>
      <c r="B8" s="20">
        <f>SUM(B9:B15)</f>
        <v>15042</v>
      </c>
      <c r="C8" s="20">
        <f>SUM(C9:C15)</f>
        <v>2356</v>
      </c>
      <c r="D8" s="20">
        <v>0</v>
      </c>
      <c r="E8" s="20">
        <f>C8-D8</f>
        <v>2356</v>
      </c>
      <c r="F8" s="20">
        <f>SUM(F9:F15)</f>
        <v>12686</v>
      </c>
      <c r="G8" s="20">
        <f>SUM(G9:G15)</f>
        <v>15</v>
      </c>
      <c r="H8" s="20">
        <f>F8-G8</f>
        <v>12671</v>
      </c>
      <c r="I8" s="33">
        <v>1150</v>
      </c>
      <c r="J8" s="33">
        <v>1950</v>
      </c>
      <c r="K8" s="74">
        <v>0.6</v>
      </c>
      <c r="L8" s="34">
        <f>SUM(L9:L15)</f>
        <v>27417850</v>
      </c>
      <c r="M8" s="34">
        <f>SUM(M9:M15)</f>
        <v>16450000</v>
      </c>
      <c r="N8" s="34">
        <f>SUM(N9:N15)</f>
        <v>10967850</v>
      </c>
      <c r="O8" s="34">
        <f t="shared" ref="O8:X8" si="0">SUM(O9:O15)</f>
        <v>16020000</v>
      </c>
      <c r="P8" s="34">
        <f t="shared" si="0"/>
        <v>430000</v>
      </c>
      <c r="Q8" s="34">
        <f t="shared" si="0"/>
        <v>10679400</v>
      </c>
      <c r="R8" s="34">
        <f t="shared" si="0"/>
        <v>288450</v>
      </c>
      <c r="S8" s="34">
        <f t="shared" si="0"/>
        <v>718450</v>
      </c>
      <c r="T8" s="34">
        <f t="shared" si="0"/>
        <v>430000</v>
      </c>
      <c r="U8" s="34">
        <f t="shared" si="0"/>
        <v>0</v>
      </c>
      <c r="V8" s="34">
        <f t="shared" si="0"/>
        <v>288450</v>
      </c>
      <c r="W8" s="20">
        <f t="shared" si="0"/>
        <v>0</v>
      </c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</row>
    <row r="9" ht="32" customHeight="true" spans="1:23">
      <c r="A9" s="90" t="s">
        <v>27</v>
      </c>
      <c r="B9" s="18">
        <v>3148</v>
      </c>
      <c r="C9" s="18">
        <v>0</v>
      </c>
      <c r="D9" s="18">
        <v>0</v>
      </c>
      <c r="E9" s="18">
        <f>C9-D9</f>
        <v>0</v>
      </c>
      <c r="F9" s="18">
        <v>3148</v>
      </c>
      <c r="G9" s="18">
        <v>3</v>
      </c>
      <c r="H9" s="18">
        <f>F9-G9</f>
        <v>3145</v>
      </c>
      <c r="I9" s="30">
        <v>1150</v>
      </c>
      <c r="J9" s="30">
        <v>1950</v>
      </c>
      <c r="K9" s="31">
        <v>0.6</v>
      </c>
      <c r="L9" s="32">
        <f>E9*I9+H9*J9</f>
        <v>6132750</v>
      </c>
      <c r="M9" s="32">
        <f>L9*0.6</f>
        <v>3679650</v>
      </c>
      <c r="N9" s="32">
        <f>L9-M9</f>
        <v>2453100</v>
      </c>
      <c r="O9" s="78">
        <f>1550000+2352560</f>
        <v>3902560</v>
      </c>
      <c r="P9" s="78">
        <f>M9-O9</f>
        <v>-222910</v>
      </c>
      <c r="Q9" s="78">
        <v>2602640</v>
      </c>
      <c r="R9" s="78">
        <f>N9-Q9</f>
        <v>-149540</v>
      </c>
      <c r="S9" s="78">
        <f>T9+V9</f>
        <v>-372450</v>
      </c>
      <c r="T9" s="78">
        <v>-222910</v>
      </c>
      <c r="U9" s="78"/>
      <c r="V9" s="78">
        <v>-149540</v>
      </c>
      <c r="W9" s="53"/>
    </row>
    <row r="10" ht="28" customHeight="true" spans="1:23">
      <c r="A10" s="90" t="s">
        <v>28</v>
      </c>
      <c r="B10" s="18">
        <v>1482</v>
      </c>
      <c r="C10" s="18">
        <v>0</v>
      </c>
      <c r="D10" s="18">
        <v>0</v>
      </c>
      <c r="E10" s="18">
        <f>C10-D10</f>
        <v>0</v>
      </c>
      <c r="F10" s="18">
        <v>1482</v>
      </c>
      <c r="G10" s="18">
        <v>2</v>
      </c>
      <c r="H10" s="18">
        <f>F10-G10</f>
        <v>1480</v>
      </c>
      <c r="I10" s="30">
        <v>1150</v>
      </c>
      <c r="J10" s="30">
        <v>1950</v>
      </c>
      <c r="K10" s="31">
        <v>0.6</v>
      </c>
      <c r="L10" s="32">
        <f>E10*I10+H10*J10</f>
        <v>2886000</v>
      </c>
      <c r="M10" s="32">
        <f>L10*0.6-710</f>
        <v>1730890</v>
      </c>
      <c r="N10" s="32">
        <f>L10-M10</f>
        <v>1155110</v>
      </c>
      <c r="O10" s="78">
        <f>550000+794500</f>
        <v>1344500</v>
      </c>
      <c r="P10" s="78">
        <f>M10-O10</f>
        <v>386390</v>
      </c>
      <c r="Q10" s="78">
        <v>896050</v>
      </c>
      <c r="R10" s="78">
        <f>N10-Q10</f>
        <v>259060</v>
      </c>
      <c r="S10" s="78">
        <f>T10+V10</f>
        <v>645450</v>
      </c>
      <c r="T10" s="78">
        <f>387100-710</f>
        <v>386390</v>
      </c>
      <c r="U10" s="78"/>
      <c r="V10" s="78">
        <v>259060</v>
      </c>
      <c r="W10" s="89"/>
    </row>
    <row r="11" ht="27" spans="1:23">
      <c r="A11" s="90" t="s">
        <v>29</v>
      </c>
      <c r="B11" s="18">
        <v>1463</v>
      </c>
      <c r="C11" s="18">
        <v>0</v>
      </c>
      <c r="D11" s="18">
        <v>0</v>
      </c>
      <c r="E11" s="18">
        <f>C11-D11</f>
        <v>0</v>
      </c>
      <c r="F11" s="18">
        <v>1463</v>
      </c>
      <c r="G11" s="18">
        <v>10</v>
      </c>
      <c r="H11" s="18">
        <f>F11-G11</f>
        <v>1453</v>
      </c>
      <c r="I11" s="30">
        <v>1150</v>
      </c>
      <c r="J11" s="30">
        <v>1950</v>
      </c>
      <c r="K11" s="31">
        <v>0.6</v>
      </c>
      <c r="L11" s="32">
        <f>E11*I11+H11*J11</f>
        <v>2833350</v>
      </c>
      <c r="M11" s="32">
        <f>L11*0.6</f>
        <v>1700010</v>
      </c>
      <c r="N11" s="32">
        <f>L11-M11</f>
        <v>1133340</v>
      </c>
      <c r="O11" s="78">
        <f>700000+1014430</f>
        <v>1714430</v>
      </c>
      <c r="P11" s="78">
        <f>M11-O11</f>
        <v>-14420</v>
      </c>
      <c r="Q11" s="78">
        <v>1142320</v>
      </c>
      <c r="R11" s="78">
        <f>N11-Q11</f>
        <v>-8980</v>
      </c>
      <c r="S11" s="78">
        <f>T11+V11</f>
        <v>-23400</v>
      </c>
      <c r="T11" s="78">
        <v>-14420</v>
      </c>
      <c r="U11" s="78"/>
      <c r="V11" s="78">
        <v>-8980</v>
      </c>
      <c r="W11" s="53"/>
    </row>
    <row r="12" ht="30" customHeight="true" spans="1:23">
      <c r="A12" s="68" t="s">
        <v>30</v>
      </c>
      <c r="B12" s="18">
        <v>967</v>
      </c>
      <c r="C12" s="18">
        <v>0</v>
      </c>
      <c r="D12" s="18">
        <v>0</v>
      </c>
      <c r="E12" s="18">
        <f>C12-D12</f>
        <v>0</v>
      </c>
      <c r="F12" s="18">
        <v>967</v>
      </c>
      <c r="G12" s="18">
        <v>0</v>
      </c>
      <c r="H12" s="18">
        <f>F12-G12</f>
        <v>967</v>
      </c>
      <c r="I12" s="30">
        <v>1150</v>
      </c>
      <c r="J12" s="30">
        <v>1950</v>
      </c>
      <c r="K12" s="31">
        <v>0.6</v>
      </c>
      <c r="L12" s="32">
        <f>E12*I12+H12*J12</f>
        <v>1885650</v>
      </c>
      <c r="M12" s="32">
        <f>L12*0.6</f>
        <v>1131390</v>
      </c>
      <c r="N12" s="32">
        <f>L12-M12</f>
        <v>754260</v>
      </c>
      <c r="O12" s="78">
        <f>210000+315500</f>
        <v>525500</v>
      </c>
      <c r="P12" s="78">
        <f>M12-O12</f>
        <v>605890</v>
      </c>
      <c r="Q12" s="78">
        <v>348100</v>
      </c>
      <c r="R12" s="78">
        <f>N12-Q12</f>
        <v>406160</v>
      </c>
      <c r="S12" s="78">
        <f>T12+V12</f>
        <v>1012050</v>
      </c>
      <c r="T12" s="78">
        <v>605890</v>
      </c>
      <c r="U12" s="78"/>
      <c r="V12" s="78">
        <v>406160</v>
      </c>
      <c r="W12" s="53"/>
    </row>
    <row r="13" ht="27" spans="1:23">
      <c r="A13" s="90" t="s">
        <v>31</v>
      </c>
      <c r="B13" s="18">
        <v>2080</v>
      </c>
      <c r="C13" s="18">
        <v>0</v>
      </c>
      <c r="D13" s="18">
        <v>0</v>
      </c>
      <c r="E13" s="18">
        <f>C13-D13</f>
        <v>0</v>
      </c>
      <c r="F13" s="18">
        <v>2080</v>
      </c>
      <c r="G13" s="18"/>
      <c r="H13" s="18">
        <f>F13-G13</f>
        <v>2080</v>
      </c>
      <c r="I13" s="30">
        <v>1150</v>
      </c>
      <c r="J13" s="30">
        <v>1950</v>
      </c>
      <c r="K13" s="31">
        <v>0.6</v>
      </c>
      <c r="L13" s="32">
        <f>E13*I13+H13*J13</f>
        <v>4056000</v>
      </c>
      <c r="M13" s="32">
        <f>L13*0.6</f>
        <v>2433600</v>
      </c>
      <c r="N13" s="32">
        <f>L13-M13</f>
        <v>1622400</v>
      </c>
      <c r="O13" s="78">
        <f>990000+1452960</f>
        <v>2442960</v>
      </c>
      <c r="P13" s="78">
        <f>M13-O13</f>
        <v>-9360</v>
      </c>
      <c r="Q13" s="78">
        <v>1628640</v>
      </c>
      <c r="R13" s="78">
        <f>N13-Q13</f>
        <v>-6240</v>
      </c>
      <c r="S13" s="78">
        <f>T13+V13</f>
        <v>-15600</v>
      </c>
      <c r="T13" s="78">
        <v>-9360</v>
      </c>
      <c r="U13" s="78"/>
      <c r="V13" s="78">
        <v>-6240</v>
      </c>
      <c r="W13" s="53"/>
    </row>
    <row r="14" ht="27" spans="1:23">
      <c r="A14" s="90" t="s">
        <v>32</v>
      </c>
      <c r="B14" s="18">
        <v>3546</v>
      </c>
      <c r="C14" s="18">
        <v>0</v>
      </c>
      <c r="D14" s="18">
        <v>0</v>
      </c>
      <c r="E14" s="18">
        <f>C14-D14</f>
        <v>0</v>
      </c>
      <c r="F14" s="18">
        <v>3546</v>
      </c>
      <c r="G14" s="18"/>
      <c r="H14" s="18">
        <f>F14-G14</f>
        <v>3546</v>
      </c>
      <c r="I14" s="30">
        <v>1150</v>
      </c>
      <c r="J14" s="30">
        <v>1950</v>
      </c>
      <c r="K14" s="31">
        <v>0.6</v>
      </c>
      <c r="L14" s="32">
        <f>E14*I14+H14*J14</f>
        <v>6914700</v>
      </c>
      <c r="M14" s="32">
        <f>L14*0.6</f>
        <v>4148820</v>
      </c>
      <c r="N14" s="32">
        <f>L14-M14</f>
        <v>2765880</v>
      </c>
      <c r="O14" s="78">
        <f>1750000+2645000</f>
        <v>4395000</v>
      </c>
      <c r="P14" s="78">
        <f>M14-O14</f>
        <v>-246180</v>
      </c>
      <c r="Q14" s="78">
        <v>2931150</v>
      </c>
      <c r="R14" s="78">
        <f>N14-Q14</f>
        <v>-165270</v>
      </c>
      <c r="S14" s="78">
        <f>T14+V14</f>
        <v>-411450</v>
      </c>
      <c r="T14" s="78">
        <v>-246180</v>
      </c>
      <c r="U14" s="78"/>
      <c r="V14" s="78">
        <v>-165270</v>
      </c>
      <c r="W14" s="53"/>
    </row>
    <row r="15" ht="27" spans="1:23">
      <c r="A15" s="68" t="s">
        <v>33</v>
      </c>
      <c r="B15" s="18">
        <v>2356</v>
      </c>
      <c r="C15" s="18">
        <v>2356</v>
      </c>
      <c r="D15" s="18">
        <v>0</v>
      </c>
      <c r="E15" s="18">
        <v>2356</v>
      </c>
      <c r="F15" s="18">
        <v>0</v>
      </c>
      <c r="G15" s="18"/>
      <c r="H15" s="18">
        <f>F15-G15</f>
        <v>0</v>
      </c>
      <c r="I15" s="30">
        <v>1150</v>
      </c>
      <c r="J15" s="30">
        <v>1950</v>
      </c>
      <c r="K15" s="31">
        <v>0.6</v>
      </c>
      <c r="L15" s="32">
        <f>E15*I15+H15*J15</f>
        <v>2709400</v>
      </c>
      <c r="M15" s="32">
        <f>L15*0.6</f>
        <v>1625640</v>
      </c>
      <c r="N15" s="32">
        <f>L15-M15</f>
        <v>1083760</v>
      </c>
      <c r="O15" s="78">
        <f>560000+1135050</f>
        <v>1695050</v>
      </c>
      <c r="P15" s="78">
        <f>M15-O15</f>
        <v>-69410</v>
      </c>
      <c r="Q15" s="78">
        <v>1130500</v>
      </c>
      <c r="R15" s="78">
        <f>N15-Q15</f>
        <v>-46740</v>
      </c>
      <c r="S15" s="78">
        <f>T15+V15</f>
        <v>-116150</v>
      </c>
      <c r="T15" s="78">
        <v>-69410</v>
      </c>
      <c r="U15" s="78"/>
      <c r="V15" s="78">
        <v>-46740</v>
      </c>
      <c r="W15" s="53"/>
    </row>
  </sheetData>
  <mergeCells count="25">
    <mergeCell ref="A2:W2"/>
    <mergeCell ref="B3:N3"/>
    <mergeCell ref="B4:H4"/>
    <mergeCell ref="I4:J4"/>
    <mergeCell ref="L4:N4"/>
    <mergeCell ref="C5:E5"/>
    <mergeCell ref="F5:H5"/>
    <mergeCell ref="A3:A6"/>
    <mergeCell ref="B5:B6"/>
    <mergeCell ref="I5:I6"/>
    <mergeCell ref="J5:J6"/>
    <mergeCell ref="K4:K6"/>
    <mergeCell ref="L5:L6"/>
    <mergeCell ref="M5:M6"/>
    <mergeCell ref="N5:N6"/>
    <mergeCell ref="O3:O6"/>
    <mergeCell ref="P3:P6"/>
    <mergeCell ref="Q3:Q6"/>
    <mergeCell ref="R3:R6"/>
    <mergeCell ref="S5:S6"/>
    <mergeCell ref="T5:T6"/>
    <mergeCell ref="U5:U6"/>
    <mergeCell ref="V5:V6"/>
    <mergeCell ref="W3:W6"/>
    <mergeCell ref="S3:V4"/>
  </mergeCells>
  <printOptions horizontalCentered="true"/>
  <pageMargins left="0.236111111111111" right="0.472222222222222" top="0.802777777777778" bottom="0.60625" header="0.310416666666667" footer="0.310416666666667"/>
  <pageSetup paperSize="9" scale="67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12"/>
  <sheetViews>
    <sheetView tabSelected="1" workbookViewId="0">
      <selection activeCell="I10" sqref="I10"/>
    </sheetView>
  </sheetViews>
  <sheetFormatPr defaultColWidth="9" defaultRowHeight="13.5"/>
  <cols>
    <col min="1" max="1" width="9.875" customWidth="true"/>
    <col min="2" max="2" width="10.25" customWidth="true"/>
    <col min="3" max="3" width="9.25" customWidth="true"/>
    <col min="4" max="4" width="6.25" customWidth="true"/>
    <col min="5" max="5" width="7.75" customWidth="true"/>
    <col min="6" max="6" width="7.375" customWidth="true"/>
    <col min="7" max="7" width="6.625" customWidth="true"/>
    <col min="8" max="8" width="7.625" customWidth="true"/>
    <col min="9" max="9" width="6.875" customWidth="true"/>
    <col min="10" max="10" width="7.875" customWidth="true"/>
    <col min="11" max="11" width="6.125" customWidth="true"/>
    <col min="12" max="12" width="12.5583333333333" customWidth="true"/>
    <col min="13" max="13" width="12.5" customWidth="true"/>
    <col min="14" max="14" width="12.1583333333333" customWidth="true"/>
    <col min="15" max="15" width="6.375" customWidth="true"/>
    <col min="16" max="16" width="7.875" customWidth="true"/>
    <col min="17" max="17" width="6.875" customWidth="true"/>
    <col min="18" max="18" width="7" customWidth="true"/>
    <col min="19" max="19" width="6.5" customWidth="true"/>
    <col min="20" max="20" width="11.75" customWidth="true"/>
    <col min="21" max="21" width="11.875" customWidth="true"/>
    <col min="22" max="22" width="11.625" customWidth="true"/>
    <col min="23" max="23" width="11.125" customWidth="true"/>
    <col min="24" max="24" width="10.875" customWidth="true"/>
    <col min="25" max="25" width="9.875" customWidth="true"/>
    <col min="26" max="26" width="5" customWidth="true"/>
  </cols>
  <sheetData>
    <row r="1" ht="18" spans="1:26">
      <c r="A1" s="2" t="s">
        <v>34</v>
      </c>
      <c r="B1" s="3"/>
      <c r="C1" s="3"/>
      <c r="D1" s="3"/>
      <c r="E1" s="3"/>
      <c r="F1" s="3"/>
      <c r="G1" s="3"/>
      <c r="H1" s="3"/>
      <c r="I1" s="22"/>
      <c r="J1" s="22"/>
      <c r="K1" s="22"/>
      <c r="L1" s="23"/>
      <c r="M1" s="3"/>
      <c r="N1" s="3"/>
      <c r="O1" s="3"/>
      <c r="P1" s="3"/>
      <c r="Q1" s="3"/>
      <c r="R1" s="3"/>
      <c r="S1" s="3"/>
      <c r="T1" s="23"/>
      <c r="U1" s="3"/>
      <c r="V1" s="3"/>
      <c r="W1" s="3"/>
      <c r="X1" s="41"/>
      <c r="Y1" s="41"/>
      <c r="Z1" s="48"/>
    </row>
    <row r="2" ht="26.25" spans="1:26">
      <c r="A2" s="4" t="s">
        <v>35</v>
      </c>
      <c r="B2" s="5"/>
      <c r="C2" s="5"/>
      <c r="D2" s="5"/>
      <c r="E2" s="5"/>
      <c r="F2" s="5"/>
      <c r="G2" s="5"/>
      <c r="H2" s="5"/>
      <c r="I2" s="5"/>
      <c r="J2" s="5"/>
      <c r="K2" s="5"/>
      <c r="L2" s="24"/>
      <c r="M2" s="5"/>
      <c r="N2" s="5"/>
      <c r="O2" s="5"/>
      <c r="P2" s="5"/>
      <c r="Q2" s="5"/>
      <c r="R2" s="5"/>
      <c r="S2" s="5"/>
      <c r="T2" s="24"/>
      <c r="U2" s="5"/>
      <c r="V2" s="5"/>
      <c r="W2" s="5"/>
      <c r="X2" s="4"/>
      <c r="Y2" s="4"/>
      <c r="Z2" s="49"/>
    </row>
    <row r="3" ht="24" customHeight="true" spans="1:26">
      <c r="A3" s="6" t="s">
        <v>2</v>
      </c>
      <c r="B3" s="7" t="s">
        <v>3</v>
      </c>
      <c r="C3" s="7"/>
      <c r="D3" s="7"/>
      <c r="E3" s="7"/>
      <c r="F3" s="7"/>
      <c r="G3" s="7"/>
      <c r="H3" s="7"/>
      <c r="I3" s="7"/>
      <c r="J3" s="7"/>
      <c r="K3" s="7"/>
      <c r="L3" s="25"/>
      <c r="M3" s="7"/>
      <c r="N3" s="7"/>
      <c r="O3" s="7" t="s">
        <v>36</v>
      </c>
      <c r="P3" s="7"/>
      <c r="Q3" s="7"/>
      <c r="R3" s="7"/>
      <c r="S3" s="7"/>
      <c r="T3" s="25"/>
      <c r="U3" s="7"/>
      <c r="V3" s="7"/>
      <c r="W3" s="42" t="s">
        <v>37</v>
      </c>
      <c r="X3" s="43" t="s">
        <v>38</v>
      </c>
      <c r="Y3" s="43" t="s">
        <v>39</v>
      </c>
      <c r="Z3" s="50" t="s">
        <v>9</v>
      </c>
    </row>
    <row r="4" ht="42" customHeight="true" spans="1:26">
      <c r="A4" s="8"/>
      <c r="B4" s="9" t="s">
        <v>10</v>
      </c>
      <c r="C4" s="10"/>
      <c r="D4" s="10"/>
      <c r="E4" s="10"/>
      <c r="F4" s="10"/>
      <c r="G4" s="10"/>
      <c r="H4" s="21"/>
      <c r="I4" s="14" t="s">
        <v>11</v>
      </c>
      <c r="J4" s="14"/>
      <c r="K4" s="11" t="s">
        <v>12</v>
      </c>
      <c r="L4" s="26" t="s">
        <v>13</v>
      </c>
      <c r="M4" s="14"/>
      <c r="N4" s="14"/>
      <c r="O4" s="35" t="s">
        <v>40</v>
      </c>
      <c r="P4" s="35" t="s">
        <v>41</v>
      </c>
      <c r="Q4" s="35" t="s">
        <v>42</v>
      </c>
      <c r="R4" s="11" t="s">
        <v>11</v>
      </c>
      <c r="S4" s="11" t="s">
        <v>12</v>
      </c>
      <c r="T4" s="26" t="s">
        <v>43</v>
      </c>
      <c r="U4" s="14"/>
      <c r="V4" s="14"/>
      <c r="W4" s="44"/>
      <c r="X4" s="45"/>
      <c r="Y4" s="45"/>
      <c r="Z4" s="51"/>
    </row>
    <row r="5" ht="23" customHeight="true" spans="1:26">
      <c r="A5" s="8"/>
      <c r="B5" s="11" t="s">
        <v>14</v>
      </c>
      <c r="C5" s="9" t="s">
        <v>15</v>
      </c>
      <c r="D5" s="10"/>
      <c r="E5" s="10"/>
      <c r="F5" s="14" t="s">
        <v>16</v>
      </c>
      <c r="G5" s="14"/>
      <c r="H5" s="14"/>
      <c r="I5" s="11" t="s">
        <v>15</v>
      </c>
      <c r="J5" s="11" t="s">
        <v>16</v>
      </c>
      <c r="K5" s="27"/>
      <c r="L5" s="28" t="s">
        <v>14</v>
      </c>
      <c r="M5" s="11" t="s">
        <v>17</v>
      </c>
      <c r="N5" s="36" t="s">
        <v>44</v>
      </c>
      <c r="O5" s="37"/>
      <c r="P5" s="37"/>
      <c r="Q5" s="37"/>
      <c r="R5" s="27"/>
      <c r="S5" s="27"/>
      <c r="T5" s="28" t="s">
        <v>14</v>
      </c>
      <c r="U5" s="11" t="s">
        <v>17</v>
      </c>
      <c r="V5" s="36" t="s">
        <v>44</v>
      </c>
      <c r="W5" s="44"/>
      <c r="X5" s="45"/>
      <c r="Y5" s="45"/>
      <c r="Z5" s="51"/>
    </row>
    <row r="6" ht="67.5" spans="1:26">
      <c r="A6" s="12"/>
      <c r="B6" s="13"/>
      <c r="C6" s="14" t="s">
        <v>23</v>
      </c>
      <c r="D6" s="14" t="s">
        <v>24</v>
      </c>
      <c r="E6" s="14" t="s">
        <v>25</v>
      </c>
      <c r="F6" s="14" t="s">
        <v>23</v>
      </c>
      <c r="G6" s="14" t="s">
        <v>24</v>
      </c>
      <c r="H6" s="14" t="s">
        <v>25</v>
      </c>
      <c r="I6" s="13"/>
      <c r="J6" s="13"/>
      <c r="K6" s="13"/>
      <c r="L6" s="29"/>
      <c r="M6" s="13"/>
      <c r="N6" s="38"/>
      <c r="O6" s="39"/>
      <c r="P6" s="39"/>
      <c r="Q6" s="39"/>
      <c r="R6" s="13"/>
      <c r="S6" s="13"/>
      <c r="T6" s="29"/>
      <c r="U6" s="13"/>
      <c r="V6" s="38"/>
      <c r="W6" s="46"/>
      <c r="X6" s="47"/>
      <c r="Y6" s="47"/>
      <c r="Z6" s="52"/>
    </row>
    <row r="7" ht="38" customHeight="true" spans="1:26">
      <c r="A7" s="15" t="s">
        <v>26</v>
      </c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  <c r="H7" s="16">
        <v>7</v>
      </c>
      <c r="I7" s="16">
        <v>8</v>
      </c>
      <c r="J7" s="16">
        <v>9</v>
      </c>
      <c r="K7" s="16">
        <v>10</v>
      </c>
      <c r="L7" s="16">
        <v>11</v>
      </c>
      <c r="M7" s="16">
        <v>12</v>
      </c>
      <c r="N7" s="16">
        <v>13</v>
      </c>
      <c r="O7" s="16">
        <v>14</v>
      </c>
      <c r="P7" s="16">
        <v>15</v>
      </c>
      <c r="Q7" s="16">
        <v>16</v>
      </c>
      <c r="R7" s="16">
        <v>17</v>
      </c>
      <c r="S7" s="16">
        <v>18</v>
      </c>
      <c r="T7" s="16">
        <v>19</v>
      </c>
      <c r="U7" s="16">
        <v>20</v>
      </c>
      <c r="V7" s="16">
        <v>21</v>
      </c>
      <c r="W7" s="16">
        <v>22</v>
      </c>
      <c r="X7" s="16">
        <v>23</v>
      </c>
      <c r="Y7" s="16">
        <v>24</v>
      </c>
      <c r="Z7" s="16"/>
    </row>
    <row r="8" s="1" customFormat="true" ht="38" customHeight="true" spans="1:26">
      <c r="A8" s="17" t="s">
        <v>45</v>
      </c>
      <c r="B8" s="18">
        <v>37784</v>
      </c>
      <c r="C8" s="18">
        <v>28399</v>
      </c>
      <c r="D8" s="18">
        <v>63</v>
      </c>
      <c r="E8" s="18">
        <f>C8-D8</f>
        <v>28336</v>
      </c>
      <c r="F8" s="18">
        <v>9385</v>
      </c>
      <c r="G8" s="18">
        <v>29</v>
      </c>
      <c r="H8" s="18">
        <f>F8-G8</f>
        <v>9356</v>
      </c>
      <c r="I8" s="30">
        <v>1150</v>
      </c>
      <c r="J8" s="30">
        <v>1950</v>
      </c>
      <c r="K8" s="31">
        <v>0.6</v>
      </c>
      <c r="L8" s="32">
        <f>E8*I8+H8*J8</f>
        <v>50830600</v>
      </c>
      <c r="M8" s="32">
        <v>30500000</v>
      </c>
      <c r="N8" s="32">
        <f t="shared" ref="N8:N11" si="0">(L8-M8)/2</f>
        <v>10165300</v>
      </c>
      <c r="O8" s="18">
        <v>11</v>
      </c>
      <c r="P8" s="18">
        <v>482</v>
      </c>
      <c r="Q8" s="18">
        <f>O8*100-P8</f>
        <v>618</v>
      </c>
      <c r="R8" s="18">
        <v>1150</v>
      </c>
      <c r="S8" s="40">
        <v>0.6</v>
      </c>
      <c r="T8" s="32">
        <f>Q8*R8</f>
        <v>710700</v>
      </c>
      <c r="U8" s="32">
        <v>430000</v>
      </c>
      <c r="V8" s="32">
        <f t="shared" ref="V8:V11" si="1">(T8-U8)/2</f>
        <v>140350</v>
      </c>
      <c r="W8" s="32">
        <v>10113025</v>
      </c>
      <c r="X8" s="32">
        <f>N8+V8-W8+24050</f>
        <v>216675</v>
      </c>
      <c r="Y8" s="32"/>
      <c r="Z8" s="53"/>
    </row>
    <row r="9" s="1" customFormat="true" ht="38" customHeight="true" spans="1:26">
      <c r="A9" s="17" t="s">
        <v>46</v>
      </c>
      <c r="B9" s="18">
        <v>41605</v>
      </c>
      <c r="C9" s="18">
        <v>33750</v>
      </c>
      <c r="D9" s="18">
        <v>118</v>
      </c>
      <c r="E9" s="18">
        <f>C9-D9</f>
        <v>33632</v>
      </c>
      <c r="F9" s="18">
        <v>7855</v>
      </c>
      <c r="G9" s="18">
        <v>14</v>
      </c>
      <c r="H9" s="18">
        <f>F9-G9</f>
        <v>7841</v>
      </c>
      <c r="I9" s="30">
        <v>1150</v>
      </c>
      <c r="J9" s="30">
        <v>1950</v>
      </c>
      <c r="K9" s="31">
        <v>0.6</v>
      </c>
      <c r="L9" s="32">
        <f>E9*I9+H9*J9</f>
        <v>53966750</v>
      </c>
      <c r="M9" s="32">
        <v>32380000</v>
      </c>
      <c r="N9" s="32">
        <f t="shared" si="0"/>
        <v>10793375</v>
      </c>
      <c r="O9" s="18">
        <v>8</v>
      </c>
      <c r="P9" s="18">
        <v>327</v>
      </c>
      <c r="Q9" s="18">
        <f>O9*100-P9</f>
        <v>473</v>
      </c>
      <c r="R9" s="18">
        <v>1150</v>
      </c>
      <c r="S9" s="40">
        <v>0.6</v>
      </c>
      <c r="T9" s="32">
        <f t="shared" ref="T8:T11" si="2">Q9*R9</f>
        <v>543950</v>
      </c>
      <c r="U9" s="32">
        <v>330000</v>
      </c>
      <c r="V9" s="32">
        <f t="shared" si="1"/>
        <v>106975</v>
      </c>
      <c r="W9" s="32">
        <v>10468100</v>
      </c>
      <c r="X9" s="32">
        <f>N9+V9-W9+26150</f>
        <v>458400</v>
      </c>
      <c r="Y9" s="32"/>
      <c r="Z9" s="53"/>
    </row>
    <row r="10" s="1" customFormat="true" ht="38" customHeight="true" spans="1:26">
      <c r="A10" s="17" t="s">
        <v>47</v>
      </c>
      <c r="B10" s="18">
        <v>35516</v>
      </c>
      <c r="C10" s="18">
        <v>24097</v>
      </c>
      <c r="D10" s="18">
        <v>121</v>
      </c>
      <c r="E10" s="18">
        <f>C10-D10</f>
        <v>23976</v>
      </c>
      <c r="F10" s="18">
        <v>11419</v>
      </c>
      <c r="G10" s="18">
        <v>49</v>
      </c>
      <c r="H10" s="18">
        <f>F10-G10</f>
        <v>11370</v>
      </c>
      <c r="I10" s="30">
        <v>1150</v>
      </c>
      <c r="J10" s="30">
        <v>1950</v>
      </c>
      <c r="K10" s="31">
        <v>0.8</v>
      </c>
      <c r="L10" s="32">
        <f>E10*I10+H10*J10</f>
        <v>49743900</v>
      </c>
      <c r="M10" s="32">
        <v>39800000</v>
      </c>
      <c r="N10" s="32">
        <f t="shared" si="0"/>
        <v>4971950</v>
      </c>
      <c r="O10" s="18">
        <v>25</v>
      </c>
      <c r="P10" s="18">
        <v>564</v>
      </c>
      <c r="Q10" s="18">
        <f>O10*100-P10</f>
        <v>1936</v>
      </c>
      <c r="R10" s="18">
        <v>1150</v>
      </c>
      <c r="S10" s="40">
        <v>0.8</v>
      </c>
      <c r="T10" s="32">
        <f t="shared" si="2"/>
        <v>2226400</v>
      </c>
      <c r="U10" s="32">
        <v>1780000</v>
      </c>
      <c r="V10" s="32">
        <f t="shared" si="1"/>
        <v>223200</v>
      </c>
      <c r="W10" s="32">
        <v>5208525</v>
      </c>
      <c r="X10" s="32">
        <f>N10+V10-W10+19775</f>
        <v>6400</v>
      </c>
      <c r="Y10" s="32"/>
      <c r="Z10" s="53"/>
    </row>
    <row r="11" s="1" customFormat="true" ht="38" customHeight="true" spans="1:26">
      <c r="A11" s="17" t="s">
        <v>48</v>
      </c>
      <c r="B11" s="18">
        <v>26061</v>
      </c>
      <c r="C11" s="18">
        <v>18180</v>
      </c>
      <c r="D11" s="18">
        <v>68</v>
      </c>
      <c r="E11" s="18">
        <f>C11-D11</f>
        <v>18112</v>
      </c>
      <c r="F11" s="18">
        <v>7881</v>
      </c>
      <c r="G11" s="18">
        <v>45</v>
      </c>
      <c r="H11" s="18">
        <f>F11-G11</f>
        <v>7836</v>
      </c>
      <c r="I11" s="30">
        <v>1150</v>
      </c>
      <c r="J11" s="30">
        <v>1950</v>
      </c>
      <c r="K11" s="31">
        <v>0.8</v>
      </c>
      <c r="L11" s="32">
        <f>E11*I11+H11*J11</f>
        <v>36109000</v>
      </c>
      <c r="M11" s="32">
        <v>28890000</v>
      </c>
      <c r="N11" s="32">
        <f t="shared" si="0"/>
        <v>3609500</v>
      </c>
      <c r="O11" s="18">
        <v>4</v>
      </c>
      <c r="P11" s="18">
        <v>227</v>
      </c>
      <c r="Q11" s="18">
        <f>O11*100-P11</f>
        <v>173</v>
      </c>
      <c r="R11" s="18">
        <v>1150</v>
      </c>
      <c r="S11" s="40">
        <v>0.8</v>
      </c>
      <c r="T11" s="32">
        <f t="shared" si="2"/>
        <v>198950</v>
      </c>
      <c r="U11" s="32">
        <v>160000</v>
      </c>
      <c r="V11" s="32">
        <f t="shared" si="1"/>
        <v>19475</v>
      </c>
      <c r="W11" s="32">
        <v>3703100</v>
      </c>
      <c r="X11" s="32"/>
      <c r="Y11" s="32">
        <f>N11+V11-W11+14475</f>
        <v>-59650</v>
      </c>
      <c r="Z11" s="53"/>
    </row>
    <row r="12" s="1" customFormat="true" ht="38" customHeight="true" spans="1:26">
      <c r="A12" s="19" t="s">
        <v>14</v>
      </c>
      <c r="B12" s="20">
        <f>SUM(B8:B11)</f>
        <v>140966</v>
      </c>
      <c r="C12" s="20">
        <f>SUM(C8:C11)</f>
        <v>104426</v>
      </c>
      <c r="D12" s="20">
        <f>SUM(D8:D11)</f>
        <v>370</v>
      </c>
      <c r="E12" s="18">
        <f>C12-D12</f>
        <v>104056</v>
      </c>
      <c r="F12" s="20">
        <f>SUM(F8:F11)</f>
        <v>36540</v>
      </c>
      <c r="G12" s="20">
        <f>SUM(G8:G11)</f>
        <v>137</v>
      </c>
      <c r="H12" s="18">
        <f>F12-G12</f>
        <v>36403</v>
      </c>
      <c r="I12" s="33">
        <v>1150</v>
      </c>
      <c r="J12" s="33">
        <v>1950</v>
      </c>
      <c r="K12" s="20"/>
      <c r="L12" s="34">
        <f t="shared" ref="L12:Q12" si="3">SUM(L8:L11)</f>
        <v>190650250</v>
      </c>
      <c r="M12" s="34">
        <f t="shared" si="3"/>
        <v>131570000</v>
      </c>
      <c r="N12" s="34">
        <f t="shared" si="3"/>
        <v>29540125</v>
      </c>
      <c r="O12" s="34">
        <f t="shared" si="3"/>
        <v>48</v>
      </c>
      <c r="P12" s="20">
        <f t="shared" si="3"/>
        <v>1600</v>
      </c>
      <c r="Q12" s="20">
        <f t="shared" si="3"/>
        <v>3200</v>
      </c>
      <c r="R12" s="20">
        <v>1150</v>
      </c>
      <c r="S12" s="34"/>
      <c r="T12" s="34">
        <f>SUM(T8:T11)</f>
        <v>3680000</v>
      </c>
      <c r="U12" s="34">
        <f>SUM(U8:U11)</f>
        <v>2700000</v>
      </c>
      <c r="V12" s="34">
        <f>SUM(V8:V11)</f>
        <v>490000</v>
      </c>
      <c r="W12" s="34">
        <f>SUM(W8:W11)</f>
        <v>29492750</v>
      </c>
      <c r="X12" s="34">
        <f>SUM(X8:X11)</f>
        <v>681475</v>
      </c>
      <c r="Y12" s="34">
        <f>SUM(Y8:Y11)</f>
        <v>-59650</v>
      </c>
      <c r="Z12" s="54"/>
    </row>
  </sheetData>
  <mergeCells count="29">
    <mergeCell ref="A2:Z2"/>
    <mergeCell ref="B3:N3"/>
    <mergeCell ref="O3:V3"/>
    <mergeCell ref="B4:H4"/>
    <mergeCell ref="I4:J4"/>
    <mergeCell ref="L4:N4"/>
    <mergeCell ref="T4:V4"/>
    <mergeCell ref="C5:E5"/>
    <mergeCell ref="F5:H5"/>
    <mergeCell ref="A3:A6"/>
    <mergeCell ref="B5:B6"/>
    <mergeCell ref="I5:I6"/>
    <mergeCell ref="J5:J6"/>
    <mergeCell ref="K4:K6"/>
    <mergeCell ref="L5:L6"/>
    <mergeCell ref="M5:M6"/>
    <mergeCell ref="N5:N6"/>
    <mergeCell ref="O4:O6"/>
    <mergeCell ref="P4:P6"/>
    <mergeCell ref="Q4:Q6"/>
    <mergeCell ref="R4:R6"/>
    <mergeCell ref="S4:S6"/>
    <mergeCell ref="T5:T6"/>
    <mergeCell ref="U5:U6"/>
    <mergeCell ref="V5:V6"/>
    <mergeCell ref="W3:W6"/>
    <mergeCell ref="X3:X6"/>
    <mergeCell ref="Y3:Y6"/>
    <mergeCell ref="Z3:Z6"/>
  </mergeCells>
  <pageMargins left="0.118055555555556" right="0" top="1" bottom="1" header="0.5" footer="0.5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2020-11-11T01:42:00Z</dcterms:created>
  <dcterms:modified xsi:type="dcterms:W3CDTF">2023-09-28T08:41:21Z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6DEE7240978147B8B475CF96AB4DC4AD_13</vt:lpwstr>
  </property>
</Properties>
</file>