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资金下达表" sheetId="22" r:id="rId1"/>
    <sheet name="2022年市县奖补资金（截至11月10日）" sheetId="21" state="hidden" r:id="rId2"/>
    <sheet name="2021年公办基础教育在校学生数" sheetId="19" state="hidden" r:id="rId3"/>
    <sheet name="2021年最新财力系数" sheetId="20" state="hidden" r:id="rId4"/>
    <sheet name="2021年教师高一级学历系数" sheetId="10" state="hidden" r:id="rId5"/>
    <sheet name="省级基础教育高质量发展市县奖补资金（截至2021年12月底）" sheetId="17" state="hidden" r:id="rId6"/>
    <sheet name="计算表" sheetId="5" state="hidden" r:id="rId7"/>
    <sheet name="2022年省级基础教育高质量发展奖补资金（截至2022年9月底" sheetId="2" state="hidden" r:id="rId8"/>
    <sheet name="Sheet7" sheetId="6" state="hidden" r:id="rId9"/>
    <sheet name="Sheet8" sheetId="7" state="hidden" r:id="rId10"/>
  </sheets>
  <externalReferences>
    <externalReference r:id="rId11"/>
  </externalReferences>
  <definedNames>
    <definedName name="_xlnm._FilterDatabase" localSheetId="5" hidden="1">'省级基础教育高质量发展市县奖补资金（截至2021年12月底）'!$E$1:$E$107</definedName>
    <definedName name="_xlnm._FilterDatabase" localSheetId="6" hidden="1">计算表!$A$3:$IV$109</definedName>
    <definedName name="_xlnm._FilterDatabase" localSheetId="0" hidden="1">资金下达表!$A$2:$F$10</definedName>
    <definedName name="_xlnm.Print_Titles" localSheetId="0">资金下达表!$2:$3</definedName>
  </definedNames>
  <calcPr calcId="144525"/>
</workbook>
</file>

<file path=xl/sharedStrings.xml><?xml version="1.0" encoding="utf-8"?>
<sst xmlns="http://schemas.openxmlformats.org/spreadsheetml/2006/main" count="1556" uniqueCount="342">
  <si>
    <t>附件1：</t>
  </si>
  <si>
    <t>2023年省级基础教育高质量发展资金（教育信息化融合创新发展第一批）明细表</t>
  </si>
  <si>
    <t>单位</t>
  </si>
  <si>
    <t>项目名称</t>
  </si>
  <si>
    <t>功能分类科目</t>
  </si>
  <si>
    <t>考点总数（个）</t>
  </si>
  <si>
    <t>补助资金（万元）</t>
  </si>
  <si>
    <t>备注</t>
  </si>
  <si>
    <t>合计</t>
  </si>
  <si>
    <t>韶关市招生考试中心</t>
  </si>
  <si>
    <t>2023年省级标准化考点建设项目</t>
  </si>
  <si>
    <t>2050299 其他普通教育支出</t>
  </si>
  <si>
    <t>韶关市第一中学</t>
  </si>
  <si>
    <t>广东北江中学</t>
  </si>
  <si>
    <t>韶关市田家炳中学</t>
  </si>
  <si>
    <t>韶关市张九龄纪念中学</t>
  </si>
  <si>
    <t>广东韶关实验中学</t>
  </si>
  <si>
    <t>下达金额（万元）</t>
  </si>
  <si>
    <t>支出金额（万元）</t>
  </si>
  <si>
    <t>支出率
（%）</t>
  </si>
  <si>
    <t>潮南区</t>
  </si>
  <si>
    <t>潮阳区</t>
  </si>
  <si>
    <t>澄海区</t>
  </si>
  <si>
    <t>濠江区</t>
  </si>
  <si>
    <t>金平区</t>
  </si>
  <si>
    <t>龙湖区</t>
  </si>
  <si>
    <t>南澳县</t>
  </si>
  <si>
    <t>浈江区</t>
  </si>
  <si>
    <t>乐昌市</t>
  </si>
  <si>
    <t>曲江区</t>
  </si>
  <si>
    <t>始兴县</t>
  </si>
  <si>
    <t>武江区</t>
  </si>
  <si>
    <t>新丰县</t>
  </si>
  <si>
    <t>南雄市</t>
  </si>
  <si>
    <t>仁化县</t>
  </si>
  <si>
    <t>翁源县</t>
  </si>
  <si>
    <t>乳源瑶族自治县</t>
  </si>
  <si>
    <t>东源县</t>
  </si>
  <si>
    <t>和平县</t>
  </si>
  <si>
    <t>源城区</t>
  </si>
  <si>
    <t>龙川县</t>
  </si>
  <si>
    <t>紫金县</t>
  </si>
  <si>
    <t>连平县</t>
  </si>
  <si>
    <t>蕉岭县</t>
  </si>
  <si>
    <t>梅江区</t>
  </si>
  <si>
    <t>梅县区</t>
  </si>
  <si>
    <t>平远县</t>
  </si>
  <si>
    <t>大埔县</t>
  </si>
  <si>
    <t>兴宁市</t>
  </si>
  <si>
    <t>丰顺县</t>
  </si>
  <si>
    <t>五华县</t>
  </si>
  <si>
    <t>惠城区</t>
  </si>
  <si>
    <t>惠东县</t>
  </si>
  <si>
    <t>惠阳区</t>
  </si>
  <si>
    <t>龙门县</t>
  </si>
  <si>
    <t>博罗县</t>
  </si>
  <si>
    <t>城区</t>
  </si>
  <si>
    <t>海丰县</t>
  </si>
  <si>
    <t>陆河县</t>
  </si>
  <si>
    <t>陆丰市</t>
  </si>
  <si>
    <t>恩平市</t>
  </si>
  <si>
    <t>开平市</t>
  </si>
  <si>
    <t>台山市</t>
  </si>
  <si>
    <t>江城区</t>
  </si>
  <si>
    <t>阳东区</t>
  </si>
  <si>
    <t>阳西县</t>
  </si>
  <si>
    <t>阳春市</t>
  </si>
  <si>
    <t>赤坎区</t>
  </si>
  <si>
    <t>麻章区</t>
  </si>
  <si>
    <t>坡头区</t>
  </si>
  <si>
    <t>遂溪县</t>
  </si>
  <si>
    <t>吴川市</t>
  </si>
  <si>
    <t>霞山区</t>
  </si>
  <si>
    <t>雷州市</t>
  </si>
  <si>
    <t>廉江市</t>
  </si>
  <si>
    <t>徐闻县</t>
  </si>
  <si>
    <t>电白区</t>
  </si>
  <si>
    <t>茂南区</t>
  </si>
  <si>
    <t>信宜市</t>
  </si>
  <si>
    <t>化州市</t>
  </si>
  <si>
    <t>高州市</t>
  </si>
  <si>
    <t>鼎湖区</t>
  </si>
  <si>
    <t>端州区</t>
  </si>
  <si>
    <t>高要区</t>
  </si>
  <si>
    <t>四会市</t>
  </si>
  <si>
    <t>广宁县</t>
  </si>
  <si>
    <t>德庆县</t>
  </si>
  <si>
    <t>封开县</t>
  </si>
  <si>
    <t>怀集县</t>
  </si>
  <si>
    <t>佛冈县</t>
  </si>
  <si>
    <t>连州市</t>
  </si>
  <si>
    <t>清城区</t>
  </si>
  <si>
    <t>清新区</t>
  </si>
  <si>
    <t>阳山县</t>
  </si>
  <si>
    <t>连山壮族瑶族自治县</t>
  </si>
  <si>
    <t>连南瑶族自治县</t>
  </si>
  <si>
    <t>英德市</t>
  </si>
  <si>
    <t>潮安区</t>
  </si>
  <si>
    <t>湘桥区</t>
  </si>
  <si>
    <t>饶平县</t>
  </si>
  <si>
    <t>揭东区</t>
  </si>
  <si>
    <t>榕城区</t>
  </si>
  <si>
    <t>揭西县</t>
  </si>
  <si>
    <t>普宁市</t>
  </si>
  <si>
    <t>惠来县</t>
  </si>
  <si>
    <t>郁南县</t>
  </si>
  <si>
    <t>云安区</t>
  </si>
  <si>
    <t>云城区</t>
  </si>
  <si>
    <t>新兴县</t>
  </si>
  <si>
    <t>罗定市</t>
  </si>
  <si>
    <t>2021/2022</t>
  </si>
  <si>
    <t>2020/2021</t>
  </si>
  <si>
    <t>学段</t>
  </si>
  <si>
    <t>幼儿园</t>
  </si>
  <si>
    <t>小学</t>
  </si>
  <si>
    <t>初中</t>
  </si>
  <si>
    <t>高中</t>
  </si>
  <si>
    <t>特教</t>
  </si>
  <si>
    <t>工读</t>
  </si>
  <si>
    <t>学前</t>
  </si>
  <si>
    <t>总计</t>
  </si>
  <si>
    <t>韶关市</t>
  </si>
  <si>
    <t>地市小计</t>
  </si>
  <si>
    <t>汕头市</t>
  </si>
  <si>
    <t>江门市</t>
  </si>
  <si>
    <t>湛江市</t>
  </si>
  <si>
    <t>茂名市</t>
  </si>
  <si>
    <t>肇庆市</t>
  </si>
  <si>
    <t>惠州市</t>
  </si>
  <si>
    <t>梅州市</t>
  </si>
  <si>
    <t>汕尾市</t>
  </si>
  <si>
    <t>河源市</t>
  </si>
  <si>
    <t>阳江市</t>
  </si>
  <si>
    <t>清远市</t>
  </si>
  <si>
    <t>潮州市</t>
  </si>
  <si>
    <t>揭阳市</t>
  </si>
  <si>
    <t>云浮市</t>
  </si>
  <si>
    <t>序号</t>
  </si>
  <si>
    <t>市县</t>
  </si>
  <si>
    <t>财力综合系数</t>
  </si>
  <si>
    <t>广州市</t>
  </si>
  <si>
    <t>从化区</t>
  </si>
  <si>
    <t>增城区</t>
  </si>
  <si>
    <t>越秀区</t>
  </si>
  <si>
    <t>海珠区</t>
  </si>
  <si>
    <t>荔湾区</t>
  </si>
  <si>
    <t>天河区</t>
  </si>
  <si>
    <t>白云区</t>
  </si>
  <si>
    <t>黄埔区</t>
  </si>
  <si>
    <t>南沙区</t>
  </si>
  <si>
    <t>花都区</t>
  </si>
  <si>
    <t>番禺区</t>
  </si>
  <si>
    <t>珠海市</t>
  </si>
  <si>
    <t>香洲区</t>
  </si>
  <si>
    <t>金湾区</t>
  </si>
  <si>
    <t>斗门区</t>
  </si>
  <si>
    <t>佛山市</t>
  </si>
  <si>
    <t>禅城区</t>
  </si>
  <si>
    <t>南海区</t>
  </si>
  <si>
    <t>顺德区</t>
  </si>
  <si>
    <t>高明区</t>
  </si>
  <si>
    <t>三水区</t>
  </si>
  <si>
    <t>东莞市</t>
  </si>
  <si>
    <t>中山市</t>
  </si>
  <si>
    <t>鹤山市</t>
  </si>
  <si>
    <t>蓬江区</t>
  </si>
  <si>
    <t>江海区</t>
  </si>
  <si>
    <t>新会区</t>
  </si>
  <si>
    <t>注：1.财力综合系数=（某地可支配财力/县均可支配财力+某地人均GDP/全省县级人均GDP+某地人均可支配财力/全省县级人均可支配财力+某地人均一般公共预算支出/全省县级人均一般公共预算支出）*25%。系数越大，财力越好；反之，财力越差。
2.可支配财力=本级一般公共预算收入+返还性收入+一般性转移支付-上解上级支出。
3.人均指标计算中，人口按以下办法计算，即总人口=户籍人口+外来人口*25%，外来人口=常住人口-户籍人口。若常住人口小于户籍人口，则外来人口为零。
4.上述数据按2021年数据测算，仅供内部掌握使用。</t>
  </si>
  <si>
    <t>地区</t>
  </si>
  <si>
    <t>教师高一级学历</t>
  </si>
  <si>
    <t>全省</t>
  </si>
  <si>
    <t>对应地市名称</t>
  </si>
  <si>
    <t>预算单位</t>
  </si>
  <si>
    <t>总金额（元）</t>
  </si>
  <si>
    <t>市县填报的实际支出金额（元）</t>
  </si>
  <si>
    <t>支出率</t>
  </si>
  <si>
    <t>2021年基础教育高质量发展专项资金分配</t>
  </si>
  <si>
    <t>地市</t>
  </si>
  <si>
    <t>编号</t>
  </si>
  <si>
    <t>因素一：基础性因素（权重50%），结合基础教育在校生规模、综合财力系数、地区系数等进行计算。</t>
  </si>
  <si>
    <t>因素三：扩大公办学位资源（权重20%），根据2020年县（市、区）新增公办中小学幼儿园学位情况进行测算。</t>
  </si>
  <si>
    <t>因素三：教师（教研）队伍因素（权重20%），结合教师高一级学历系数进行计算。</t>
  </si>
  <si>
    <t>因素四：资金绩效因素（权重10%），结合上一年资金省学前教育专项资金支出率和寄宿制专项资金支出率进行计算。</t>
  </si>
  <si>
    <t>因素总得分</t>
  </si>
  <si>
    <t>资金下达总额</t>
  </si>
  <si>
    <t>2020年基础教育学生总数</t>
  </si>
  <si>
    <t>学生规模系数</t>
  </si>
  <si>
    <t>地区财力系数</t>
  </si>
  <si>
    <t>贫困县类型</t>
  </si>
  <si>
    <t>地区系数</t>
  </si>
  <si>
    <t>基础性因素系数合计</t>
  </si>
  <si>
    <t>基础性因素得分</t>
  </si>
  <si>
    <t>2019年公办基础教育在校学生数</t>
  </si>
  <si>
    <t>2020年公办基础教育在校学生数</t>
  </si>
  <si>
    <t>2020年增加基础教育办学生数</t>
  </si>
  <si>
    <t>扩大公办学位资源因素占比</t>
  </si>
  <si>
    <t>扩大公办学位资源因素得分</t>
  </si>
  <si>
    <t>教师高一级学历系数</t>
  </si>
  <si>
    <t>教师发展因素得分</t>
  </si>
  <si>
    <t>寄宿制专项资金支出率</t>
  </si>
  <si>
    <t>省学前教育专项资金支出率（不含奖补）</t>
  </si>
  <si>
    <t>得分系数</t>
  </si>
  <si>
    <t>资金绩效因素得分</t>
  </si>
  <si>
    <t>440200000000</t>
  </si>
  <si>
    <t>440203000000</t>
  </si>
  <si>
    <t>440204000000</t>
  </si>
  <si>
    <t>440205000000</t>
  </si>
  <si>
    <t>440222000000</t>
  </si>
  <si>
    <t>440224000000</t>
  </si>
  <si>
    <t>440229000000</t>
  </si>
  <si>
    <t>440232000000</t>
  </si>
  <si>
    <t>440233000000</t>
  </si>
  <si>
    <t>440281000000</t>
  </si>
  <si>
    <t>440282000000</t>
  </si>
  <si>
    <t>440500000000</t>
  </si>
  <si>
    <t>440507000000</t>
  </si>
  <si>
    <t>440511000000</t>
  </si>
  <si>
    <t>440512000000</t>
  </si>
  <si>
    <t>440513000000</t>
  </si>
  <si>
    <t>440514000000</t>
  </si>
  <si>
    <t>440515000000</t>
  </si>
  <si>
    <t>440523000000</t>
  </si>
  <si>
    <t>440700000000</t>
  </si>
  <si>
    <t>440781000000</t>
  </si>
  <si>
    <t>440783000000</t>
  </si>
  <si>
    <t>440785000000</t>
  </si>
  <si>
    <t>440800000000</t>
  </si>
  <si>
    <t>440802000000</t>
  </si>
  <si>
    <t>440803000000</t>
  </si>
  <si>
    <t>440804000000</t>
  </si>
  <si>
    <t>440811000000</t>
  </si>
  <si>
    <t>440823000000</t>
  </si>
  <si>
    <t>440825000000</t>
  </si>
  <si>
    <t>440881000000</t>
  </si>
  <si>
    <t>440882000000</t>
  </si>
  <si>
    <t>440883000000</t>
  </si>
  <si>
    <t>440900000000</t>
  </si>
  <si>
    <t>440902000000</t>
  </si>
  <si>
    <t>440904000000</t>
  </si>
  <si>
    <t>440981000000</t>
  </si>
  <si>
    <t>440982000000</t>
  </si>
  <si>
    <t>440983000000</t>
  </si>
  <si>
    <t>441200000000</t>
  </si>
  <si>
    <t>441202000000</t>
  </si>
  <si>
    <t>441203000000</t>
  </si>
  <si>
    <t>441204000000</t>
  </si>
  <si>
    <t>441223000000</t>
  </si>
  <si>
    <t>441224000000</t>
  </si>
  <si>
    <t>441225000000</t>
  </si>
  <si>
    <t>441226000000</t>
  </si>
  <si>
    <t>441284000000</t>
  </si>
  <si>
    <t>441300000000</t>
  </si>
  <si>
    <t>441302000000</t>
  </si>
  <si>
    <t>441303000000</t>
  </si>
  <si>
    <t>441322000000</t>
  </si>
  <si>
    <t>441323000000</t>
  </si>
  <si>
    <t>441324000000</t>
  </si>
  <si>
    <t>441400000000</t>
  </si>
  <si>
    <t>441402000000</t>
  </si>
  <si>
    <t>441403000000</t>
  </si>
  <si>
    <t>441422000000</t>
  </si>
  <si>
    <t>441423000000</t>
  </si>
  <si>
    <t>441424000000</t>
  </si>
  <si>
    <t>441426000000</t>
  </si>
  <si>
    <t>441427000000</t>
  </si>
  <si>
    <t>441481000000</t>
  </si>
  <si>
    <t>441500000000</t>
  </si>
  <si>
    <t>441502000000</t>
  </si>
  <si>
    <t>441521000000</t>
  </si>
  <si>
    <t>441523000000</t>
  </si>
  <si>
    <t>441581000000</t>
  </si>
  <si>
    <t>441600000000</t>
  </si>
  <si>
    <t>441602000000</t>
  </si>
  <si>
    <t>441621000000</t>
  </si>
  <si>
    <t>441622000000</t>
  </si>
  <si>
    <t>441623000000</t>
  </si>
  <si>
    <t>441624000000</t>
  </si>
  <si>
    <t>441625000000</t>
  </si>
  <si>
    <t>441700000000</t>
  </si>
  <si>
    <t>441702000000</t>
  </si>
  <si>
    <t>441704000000</t>
  </si>
  <si>
    <t>441721000000</t>
  </si>
  <si>
    <t>441781000000</t>
  </si>
  <si>
    <t>441800000000</t>
  </si>
  <si>
    <t>441802000000</t>
  </si>
  <si>
    <t>441803000000</t>
  </si>
  <si>
    <t>441821000000</t>
  </si>
  <si>
    <t>441823000000</t>
  </si>
  <si>
    <t>441825000000</t>
  </si>
  <si>
    <t>441826000000</t>
  </si>
  <si>
    <t>441881000000</t>
  </si>
  <si>
    <t>441882000000</t>
  </si>
  <si>
    <t>445100000000</t>
  </si>
  <si>
    <t>445102000000</t>
  </si>
  <si>
    <t>445103000000</t>
  </si>
  <si>
    <t>445122000000</t>
  </si>
  <si>
    <t>445200000000</t>
  </si>
  <si>
    <t>445202000000</t>
  </si>
  <si>
    <t>445203000000</t>
  </si>
  <si>
    <t>445222000000</t>
  </si>
  <si>
    <t>445224000000</t>
  </si>
  <si>
    <t>445281000000</t>
  </si>
  <si>
    <t>445300000000</t>
  </si>
  <si>
    <t>445302000000</t>
  </si>
  <si>
    <t>445303000000</t>
  </si>
  <si>
    <t>445321000000</t>
  </si>
  <si>
    <t>445322000000</t>
  </si>
  <si>
    <t>445381000000</t>
  </si>
  <si>
    <t>下达金额</t>
  </si>
  <si>
    <t>支出金额（9月）</t>
  </si>
  <si>
    <t>支出率
（%,9月 ）</t>
  </si>
  <si>
    <t>备案情况</t>
  </si>
  <si>
    <t>汕头</t>
  </si>
  <si>
    <t>市本级</t>
  </si>
  <si>
    <t>2022年省级基础教育高质量发展市县奖补资金</t>
  </si>
  <si>
    <t>韶关</t>
  </si>
  <si>
    <t>河源</t>
  </si>
  <si>
    <t>梅州</t>
  </si>
  <si>
    <t>惠州</t>
  </si>
  <si>
    <t>汕尾</t>
  </si>
  <si>
    <t>江门</t>
  </si>
  <si>
    <t>阳江</t>
  </si>
  <si>
    <t>湛江</t>
  </si>
  <si>
    <t>茂名</t>
  </si>
  <si>
    <t>肇庆</t>
  </si>
  <si>
    <t>清远</t>
  </si>
  <si>
    <t>潮州</t>
  </si>
  <si>
    <t>揭阳</t>
  </si>
  <si>
    <t>云浮</t>
  </si>
  <si>
    <t>(空白)</t>
  </si>
  <si>
    <t>深圳市</t>
  </si>
  <si>
    <t>宝安区</t>
  </si>
  <si>
    <t>福田区</t>
  </si>
  <si>
    <t>光明区</t>
  </si>
  <si>
    <t>龙岗区</t>
  </si>
  <si>
    <t>龙华区</t>
  </si>
  <si>
    <t>罗湖区</t>
  </si>
  <si>
    <t>南山区</t>
  </si>
  <si>
    <t>坪山区</t>
  </si>
  <si>
    <t>盐田区</t>
  </si>
  <si>
    <t>行标签</t>
  </si>
</sst>
</file>

<file path=xl/styles.xml><?xml version="1.0" encoding="utf-8"?>
<styleSheet xmlns="http://schemas.openxmlformats.org/spreadsheetml/2006/main">
  <numFmts count="9">
    <numFmt numFmtId="176" formatCode="0_ "/>
    <numFmt numFmtId="177" formatCode="0.00_ "/>
    <numFmt numFmtId="178" formatCode="#,##0_);[Red]\(#,##0\)"/>
    <numFmt numFmtId="179" formatCode="#,##0.0000_ "/>
    <numFmt numFmtId="180" formatCode="0.0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6">
    <font>
      <sz val="12"/>
      <name val="宋体"/>
      <charset val="134"/>
    </font>
    <font>
      <sz val="11"/>
      <color theme="1"/>
      <name val="宋体"/>
      <charset val="134"/>
      <scheme val="minor"/>
    </font>
    <font>
      <b/>
      <sz val="11"/>
      <color theme="1"/>
      <name val="宋体"/>
      <charset val="134"/>
      <scheme val="minor"/>
    </font>
    <font>
      <b/>
      <sz val="11"/>
      <color indexed="8"/>
      <name val="宋体"/>
      <charset val="134"/>
      <scheme val="minor"/>
    </font>
    <font>
      <sz val="11"/>
      <color indexed="8"/>
      <name val="宋体"/>
      <charset val="134"/>
      <scheme val="minor"/>
    </font>
    <font>
      <b/>
      <sz val="11"/>
      <color theme="1"/>
      <name val="宋体"/>
      <charset val="134"/>
    </font>
    <font>
      <sz val="11"/>
      <color theme="1"/>
      <name val="宋体"/>
      <charset val="134"/>
    </font>
    <font>
      <sz val="10"/>
      <name val="Arial"/>
      <charset val="0"/>
    </font>
    <font>
      <sz val="10"/>
      <name val="黑体"/>
      <charset val="134"/>
    </font>
    <font>
      <sz val="10"/>
      <color rgb="FF0000FF"/>
      <name val="Arial"/>
      <charset val="0"/>
    </font>
    <font>
      <sz val="18"/>
      <name val="方正小标宋简体"/>
      <charset val="134"/>
    </font>
    <font>
      <sz val="10"/>
      <color theme="1"/>
      <name val="宋体"/>
      <charset val="134"/>
      <scheme val="minor"/>
    </font>
    <font>
      <sz val="12"/>
      <color theme="1"/>
      <name val="黑体"/>
      <charset val="134"/>
    </font>
    <font>
      <b/>
      <sz val="11"/>
      <name val="宋体"/>
      <charset val="134"/>
      <scheme val="minor"/>
    </font>
    <font>
      <sz val="11"/>
      <name val="宋体"/>
      <charset val="134"/>
      <scheme val="minor"/>
    </font>
    <font>
      <sz val="9"/>
      <color theme="1"/>
      <name val="宋体"/>
      <charset val="134"/>
      <scheme val="minor"/>
    </font>
    <font>
      <sz val="12"/>
      <name val="黑体"/>
      <charset val="134"/>
    </font>
    <font>
      <b/>
      <sz val="12"/>
      <name val="宋体"/>
      <charset val="134"/>
    </font>
    <font>
      <sz val="10"/>
      <name val="宋体"/>
      <charset val="134"/>
    </font>
    <font>
      <sz val="11"/>
      <color indexed="8"/>
      <name val="宋体"/>
      <charset val="134"/>
    </font>
    <font>
      <sz val="10"/>
      <name val="宋体"/>
      <charset val="134"/>
      <scheme val="minor"/>
    </font>
    <font>
      <sz val="18"/>
      <color theme="1"/>
      <name val="方正小标宋简体"/>
      <charset val="134"/>
    </font>
    <font>
      <sz val="12"/>
      <color rgb="FF000000"/>
      <name val="黑体"/>
      <charset val="134"/>
    </font>
    <font>
      <b/>
      <sz val="11"/>
      <color rgb="FF000000"/>
      <name val="宋体"/>
      <charset val="0"/>
    </font>
    <font>
      <sz val="11"/>
      <color rgb="FF000000"/>
      <name val="宋体"/>
      <charset val="0"/>
    </font>
    <font>
      <b/>
      <sz val="10"/>
      <color rgb="FF000000"/>
      <name val="仿宋_GB2312"/>
      <charset val="0"/>
    </font>
    <font>
      <sz val="10"/>
      <color rgb="FF000000"/>
      <name val="仿宋_GB2312"/>
      <charset val="0"/>
    </font>
    <font>
      <sz val="11"/>
      <color rgb="FFFA7D00"/>
      <name val="宋体"/>
      <charset val="134"/>
      <scheme val="minor"/>
    </font>
    <font>
      <sz val="11"/>
      <color theme="0"/>
      <name val="宋体"/>
      <charset val="134"/>
      <scheme val="minor"/>
    </font>
    <font>
      <sz val="9"/>
      <name val="宋体"/>
      <charset val="134"/>
    </font>
    <font>
      <b/>
      <sz val="13"/>
      <color theme="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1"/>
      <color rgb="FFFA7D00"/>
      <name val="宋体"/>
      <charset val="134"/>
      <scheme val="minor"/>
    </font>
    <font>
      <b/>
      <sz val="11"/>
      <color rgb="FF3F3F3F"/>
      <name val="宋体"/>
      <charset val="134"/>
      <scheme val="minor"/>
    </font>
    <font>
      <sz val="11"/>
      <color rgb="FF3F3F76"/>
      <name val="宋体"/>
      <charset val="134"/>
      <scheme val="minor"/>
    </font>
    <font>
      <sz val="11"/>
      <color rgb="FF006100"/>
      <name val="宋体"/>
      <charset val="134"/>
      <scheme val="minor"/>
    </font>
    <font>
      <b/>
      <sz val="11"/>
      <color rgb="FFFFFFFF"/>
      <name val="宋体"/>
      <charset val="134"/>
      <scheme val="minor"/>
    </font>
    <font>
      <sz val="12"/>
      <name val="Times New Roman"/>
      <charset val="0"/>
    </font>
  </fonts>
  <fills count="38">
    <fill>
      <patternFill patternType="none"/>
    </fill>
    <fill>
      <patternFill patternType="gray125"/>
    </fill>
    <fill>
      <patternFill patternType="solid">
        <fgColor theme="4" tint="0.799951170384838"/>
        <bgColor theme="4" tint="0.799951170384838"/>
      </patternFill>
    </fill>
    <fill>
      <patternFill patternType="solid">
        <fgColor theme="4" tint="0.799981688894314"/>
        <bgColor theme="4" tint="0.799981688894314"/>
      </patternFill>
    </fill>
    <fill>
      <patternFill patternType="solid">
        <fgColor theme="9" tint="0.599993896298105"/>
        <bgColor theme="4" tint="0.79998168889431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0" tint="-0.0499893185216834"/>
        <bgColor indexed="64"/>
      </patternFill>
    </fill>
    <fill>
      <patternFill patternType="solid">
        <fgColor theme="0"/>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s>
  <borders count="24">
    <border>
      <left/>
      <right/>
      <top/>
      <bottom/>
      <diagonal/>
    </border>
    <border>
      <left/>
      <right/>
      <top/>
      <bottom style="thin">
        <color theme="4" tint="0.399945066682943"/>
      </bottom>
      <diagonal/>
    </border>
    <border>
      <left/>
      <right/>
      <top style="thin">
        <color theme="4" tint="0.399945066682943"/>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bottom style="thin">
        <color auto="true"/>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auto="true"/>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0" fillId="0" borderId="0">
      <alignment vertical="center"/>
    </xf>
    <xf numFmtId="0" fontId="45" fillId="0" borderId="0"/>
    <xf numFmtId="0" fontId="28" fillId="15" borderId="0" applyNumberFormat="false" applyBorder="false" applyAlignment="false" applyProtection="false">
      <alignment vertical="center"/>
    </xf>
    <xf numFmtId="0" fontId="1" fillId="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42" fillId="24" borderId="21" applyNumberFormat="false" applyAlignment="false" applyProtection="false">
      <alignment vertical="center"/>
    </xf>
    <xf numFmtId="0" fontId="1" fillId="35" borderId="0" applyNumberFormat="false" applyBorder="false" applyAlignment="false" applyProtection="false">
      <alignment vertical="center"/>
    </xf>
    <xf numFmtId="0" fontId="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19"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3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0" fillId="23" borderId="21" applyNumberFormat="false" applyAlignment="false" applyProtection="false">
      <alignment vertical="center"/>
    </xf>
    <xf numFmtId="0" fontId="28" fillId="29"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1" fillId="25" borderId="0" applyNumberFormat="false" applyBorder="false" applyAlignment="false" applyProtection="false">
      <alignment vertical="center"/>
    </xf>
    <xf numFmtId="0" fontId="43" fillId="36" borderId="0" applyNumberFormat="false" applyBorder="false" applyAlignment="false" applyProtection="false">
      <alignment vertical="center"/>
    </xf>
    <xf numFmtId="0" fontId="1" fillId="8" borderId="0" applyNumberFormat="false" applyBorder="false" applyAlignment="false" applyProtection="false">
      <alignment vertical="center"/>
    </xf>
    <xf numFmtId="0" fontId="2" fillId="0" borderId="19" applyNumberFormat="false" applyFill="false" applyAlignment="false" applyProtection="false">
      <alignment vertical="center"/>
    </xf>
    <xf numFmtId="0" fontId="37" fillId="20" borderId="0" applyNumberFormat="false" applyBorder="false" applyAlignment="false" applyProtection="false">
      <alignment vertical="center"/>
    </xf>
    <xf numFmtId="0" fontId="44" fillId="37" borderId="23" applyNumberFormat="false" applyAlignment="false" applyProtection="false">
      <alignment vertical="center"/>
    </xf>
    <xf numFmtId="0" fontId="41" fillId="23" borderId="22" applyNumberFormat="false" applyAlignment="false" applyProtection="false">
      <alignment vertical="center"/>
    </xf>
    <xf numFmtId="0" fontId="36" fillId="0" borderId="1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 fillId="1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 fillId="18"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4" fillId="14" borderId="18" applyNumberFormat="false" applyFont="false" applyAlignment="false" applyProtection="false">
      <alignment vertical="center"/>
    </xf>
    <xf numFmtId="0" fontId="1" fillId="5"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1" fillId="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0" fillId="0" borderId="17" applyNumberFormat="false" applyFill="false" applyAlignment="false" applyProtection="false">
      <alignment vertical="center"/>
    </xf>
    <xf numFmtId="0" fontId="29" fillId="0" borderId="0">
      <alignment vertical="center"/>
    </xf>
    <xf numFmtId="0" fontId="1" fillId="31" borderId="0" applyNumberFormat="false" applyBorder="false" applyAlignment="false" applyProtection="false">
      <alignment vertical="center"/>
    </xf>
    <xf numFmtId="0" fontId="39" fillId="0" borderId="20" applyNumberFormat="false" applyFill="false" applyAlignment="false" applyProtection="false">
      <alignment vertical="center"/>
    </xf>
    <xf numFmtId="0" fontId="28" fillId="21" borderId="0" applyNumberFormat="false" applyBorder="false" applyAlignment="false" applyProtection="false">
      <alignment vertical="center"/>
    </xf>
    <xf numFmtId="0" fontId="1" fillId="28" borderId="0" applyNumberFormat="false" applyBorder="false" applyAlignment="false" applyProtection="false">
      <alignment vertical="center"/>
    </xf>
    <xf numFmtId="0" fontId="27" fillId="0" borderId="16" applyNumberFormat="false" applyFill="false" applyAlignment="false" applyProtection="false">
      <alignment vertical="center"/>
    </xf>
  </cellStyleXfs>
  <cellXfs count="156">
    <xf numFmtId="0" fontId="0" fillId="0" borderId="0" xfId="0">
      <alignment vertical="center"/>
    </xf>
    <xf numFmtId="0" fontId="1" fillId="0" borderId="0" xfId="0" applyFont="true" applyFill="true" applyBorder="true" applyAlignment="true">
      <alignment vertical="center"/>
    </xf>
    <xf numFmtId="0" fontId="2" fillId="2" borderId="1" xfId="0" applyFont="true" applyFill="true" applyBorder="true" applyAlignment="true">
      <alignment vertical="center"/>
    </xf>
    <xf numFmtId="0" fontId="2" fillId="0" borderId="1" xfId="0" applyFont="true" applyFill="true" applyBorder="true" applyAlignment="true">
      <alignment horizontal="left" vertical="center"/>
    </xf>
    <xf numFmtId="0" fontId="2" fillId="0" borderId="1" xfId="0" applyFont="true" applyFill="true" applyBorder="true" applyAlignment="true">
      <alignment vertical="center"/>
    </xf>
    <xf numFmtId="0" fontId="1" fillId="0" borderId="0" xfId="0" applyFont="true" applyFill="true" applyBorder="true" applyAlignment="true">
      <alignment horizontal="left" vertical="center" indent="1"/>
    </xf>
    <xf numFmtId="0" fontId="1" fillId="0" borderId="1" xfId="0" applyFont="true" applyFill="true" applyBorder="true" applyAlignment="true">
      <alignment horizontal="left" vertical="center" indent="1"/>
    </xf>
    <xf numFmtId="0" fontId="1" fillId="0" borderId="1" xfId="0" applyFont="true" applyFill="true" applyBorder="true" applyAlignment="true">
      <alignment vertical="center"/>
    </xf>
    <xf numFmtId="0" fontId="2" fillId="2" borderId="2" xfId="0" applyFont="true" applyFill="true" applyBorder="true" applyAlignment="true">
      <alignment horizontal="left" vertical="center"/>
    </xf>
    <xf numFmtId="0" fontId="2" fillId="2" borderId="2" xfId="0" applyFont="true" applyFill="true" applyBorder="true" applyAlignment="true">
      <alignment vertical="center"/>
    </xf>
    <xf numFmtId="0" fontId="0" fillId="0" borderId="0" xfId="0" applyAlignment="true">
      <alignment vertical="center" wrapText="true"/>
    </xf>
    <xf numFmtId="0" fontId="0" fillId="0" borderId="0" xfId="0" applyAlignment="true">
      <alignment horizontal="center" vertical="center"/>
    </xf>
    <xf numFmtId="10" fontId="0" fillId="0" borderId="0" xfId="11" applyNumberFormat="true" applyAlignment="true">
      <alignment horizontal="center" vertical="center"/>
    </xf>
    <xf numFmtId="0" fontId="2" fillId="3" borderId="3" xfId="0" applyFont="true" applyFill="true" applyBorder="true" applyAlignment="true">
      <alignment horizontal="center" vertical="center" wrapText="true"/>
    </xf>
    <xf numFmtId="0" fontId="2" fillId="0" borderId="3" xfId="0" applyFont="true" applyBorder="true" applyAlignment="true">
      <alignment vertical="center" wrapText="true"/>
    </xf>
    <xf numFmtId="0" fontId="3" fillId="0" borderId="3" xfId="0" applyFont="true" applyBorder="true" applyAlignment="true">
      <alignment horizontal="center" vertical="center"/>
    </xf>
    <xf numFmtId="0" fontId="2" fillId="0" borderId="4" xfId="0" applyFont="true" applyBorder="true" applyAlignment="true">
      <alignment vertical="center" wrapText="true"/>
    </xf>
    <xf numFmtId="0" fontId="2" fillId="0" borderId="5" xfId="0" applyFont="true" applyBorder="true" applyAlignment="true">
      <alignment vertical="center" wrapText="true"/>
    </xf>
    <xf numFmtId="0" fontId="2" fillId="0" borderId="3"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2" fillId="0" borderId="3" xfId="0" applyFont="true" applyBorder="true">
      <alignment vertical="center"/>
    </xf>
    <xf numFmtId="0" fontId="2" fillId="0" borderId="3" xfId="0" applyFont="true" applyBorder="true" applyAlignment="true">
      <alignment horizontal="center" vertical="center"/>
    </xf>
    <xf numFmtId="0" fontId="2" fillId="4" borderId="3" xfId="0" applyFont="true" applyFill="true" applyBorder="true" applyAlignment="true">
      <alignment horizontal="center" vertical="center" wrapText="true"/>
    </xf>
    <xf numFmtId="10" fontId="2" fillId="3" borderId="3" xfId="11" applyNumberFormat="true" applyFont="true" applyFill="true" applyBorder="true" applyAlignment="true">
      <alignment horizontal="center" vertical="center" wrapText="true"/>
    </xf>
    <xf numFmtId="43" fontId="5" fillId="0" borderId="3" xfId="33" applyNumberFormat="true" applyFont="true" applyFill="true" applyBorder="true" applyAlignment="true">
      <alignment horizontal="center" vertical="center" wrapText="true"/>
    </xf>
    <xf numFmtId="10" fontId="5" fillId="0" borderId="3" xfId="0" applyNumberFormat="true" applyFont="true" applyFill="true" applyBorder="true" applyAlignment="true">
      <alignment horizontal="center" vertical="center" wrapText="true"/>
    </xf>
    <xf numFmtId="0" fontId="0" fillId="0" borderId="3" xfId="0" applyBorder="true">
      <alignment vertical="center"/>
    </xf>
    <xf numFmtId="0" fontId="0" fillId="0" borderId="3" xfId="0" applyBorder="true" applyAlignment="true">
      <alignment horizontal="center" vertical="center"/>
    </xf>
    <xf numFmtId="43" fontId="5" fillId="0" borderId="3" xfId="33" applyNumberFormat="true" applyFont="true" applyFill="true" applyBorder="true" applyAlignment="true">
      <alignment horizontal="center" vertical="center"/>
    </xf>
    <xf numFmtId="10" fontId="5" fillId="0" borderId="3" xfId="0" applyNumberFormat="true" applyFont="true" applyFill="true" applyBorder="true" applyAlignment="true">
      <alignment horizontal="center" vertical="center"/>
    </xf>
    <xf numFmtId="0" fontId="4" fillId="0" borderId="3" xfId="0" applyFont="true" applyBorder="true" applyAlignment="true">
      <alignment horizontal="center" vertical="center"/>
    </xf>
    <xf numFmtId="43" fontId="6" fillId="0" borderId="3" xfId="33" applyNumberFormat="true" applyFont="true" applyFill="true" applyBorder="true" applyAlignment="true">
      <alignment horizontal="center" vertical="center"/>
    </xf>
    <xf numFmtId="10" fontId="6" fillId="0" borderId="3" xfId="0" applyNumberFormat="true" applyFont="true" applyFill="true" applyBorder="true" applyAlignment="true">
      <alignment horizontal="center" vertical="center"/>
    </xf>
    <xf numFmtId="10" fontId="0" fillId="0" borderId="0" xfId="11" applyNumberFormat="true">
      <alignment vertical="center"/>
    </xf>
    <xf numFmtId="0" fontId="7"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0" fontId="9" fillId="0" borderId="0" xfId="0" applyFont="true" applyFill="true" applyAlignment="true">
      <alignment horizontal="center" vertical="center" wrapText="true"/>
    </xf>
    <xf numFmtId="0" fontId="7" fillId="5" borderId="0" xfId="0" applyFont="true" applyFill="true" applyAlignment="true">
      <alignment horizontal="center" vertical="center" wrapText="true"/>
    </xf>
    <xf numFmtId="180" fontId="7" fillId="5" borderId="0" xfId="0" applyNumberFormat="true" applyFont="true" applyFill="true" applyAlignment="true">
      <alignment horizontal="center" vertical="center" wrapText="true"/>
    </xf>
    <xf numFmtId="0" fontId="7" fillId="0" borderId="0" xfId="0" applyNumberFormat="true" applyFont="true" applyFill="true" applyAlignment="true">
      <alignment horizontal="center" vertical="center" wrapText="true"/>
    </xf>
    <xf numFmtId="177" fontId="7" fillId="0" borderId="0" xfId="0" applyNumberFormat="true" applyFont="true" applyFill="true" applyAlignment="true">
      <alignment horizontal="center" vertical="center" wrapText="true"/>
    </xf>
    <xf numFmtId="10" fontId="7" fillId="0" borderId="0" xfId="0" applyNumberFormat="true" applyFont="true" applyFill="true" applyAlignment="true">
      <alignment horizontal="center" vertical="center" wrapText="true"/>
    </xf>
    <xf numFmtId="0" fontId="10" fillId="0" borderId="0" xfId="0" applyFont="true" applyFill="true" applyAlignment="true">
      <alignment horizontal="center" vertical="center" wrapText="true"/>
    </xf>
    <xf numFmtId="0" fontId="11" fillId="0" borderId="3" xfId="0" applyFont="true" applyFill="true" applyBorder="true" applyAlignment="true">
      <alignment horizontal="center" vertical="center" wrapText="true"/>
    </xf>
    <xf numFmtId="0" fontId="11" fillId="6" borderId="3" xfId="0" applyFont="true" applyFill="true" applyBorder="true" applyAlignment="true">
      <alignment horizontal="center" vertical="center" wrapText="true"/>
    </xf>
    <xf numFmtId="0" fontId="11" fillId="0" borderId="3" xfId="0" applyFont="true" applyFill="true" applyBorder="true" applyAlignment="true" applyProtection="true">
      <alignment horizontal="center" vertical="center" wrapText="true" readingOrder="1"/>
      <protection locked="false"/>
    </xf>
    <xf numFmtId="0" fontId="11" fillId="7" borderId="3" xfId="0" applyFont="true" applyFill="true" applyBorder="true" applyAlignment="true" applyProtection="true">
      <alignment horizontal="center" vertical="center" wrapText="true" readingOrder="1"/>
      <protection locked="false"/>
    </xf>
    <xf numFmtId="0" fontId="11" fillId="0" borderId="3" xfId="0" applyFont="true" applyFill="true" applyBorder="true" applyAlignment="true" applyProtection="true">
      <alignment horizontal="center" vertical="center" wrapText="true"/>
      <protection locked="false"/>
    </xf>
    <xf numFmtId="180" fontId="10" fillId="0" borderId="0" xfId="0" applyNumberFormat="true" applyFont="true" applyFill="true" applyAlignment="true">
      <alignment horizontal="center" vertical="center" wrapText="true"/>
    </xf>
    <xf numFmtId="180" fontId="11" fillId="6" borderId="3" xfId="0" applyNumberFormat="true" applyFont="true" applyFill="true" applyBorder="true" applyAlignment="true">
      <alignment horizontal="center" vertical="center" wrapText="true"/>
    </xf>
    <xf numFmtId="0" fontId="11" fillId="6" borderId="3" xfId="0" applyNumberFormat="true" applyFont="true" applyFill="true" applyBorder="true" applyAlignment="true">
      <alignment horizontal="center" vertical="center" wrapText="true"/>
    </xf>
    <xf numFmtId="180" fontId="11" fillId="0" borderId="3" xfId="0" applyNumberFormat="true" applyFont="true" applyFill="true" applyBorder="true" applyAlignment="true">
      <alignment horizontal="center" vertical="center" wrapText="true"/>
    </xf>
    <xf numFmtId="0" fontId="11" fillId="0" borderId="3" xfId="0" applyNumberFormat="true" applyFont="true" applyFill="true" applyBorder="true" applyAlignment="true">
      <alignment horizontal="center" vertical="center" wrapText="true"/>
    </xf>
    <xf numFmtId="180" fontId="11" fillId="0" borderId="3" xfId="0" applyNumberFormat="true" applyFont="true" applyFill="true" applyBorder="true" applyAlignment="true" applyProtection="true">
      <alignment horizontal="center" vertical="center" wrapText="true" readingOrder="1"/>
      <protection locked="false"/>
    </xf>
    <xf numFmtId="180" fontId="11" fillId="7" borderId="3" xfId="0" applyNumberFormat="true" applyFont="true" applyFill="true" applyBorder="true" applyAlignment="true" applyProtection="true">
      <alignment horizontal="center" vertical="center" wrapText="true" readingOrder="1"/>
      <protection locked="false"/>
    </xf>
    <xf numFmtId="179" fontId="11" fillId="7" borderId="3" xfId="0" applyNumberFormat="true" applyFont="true" applyFill="true" applyBorder="true" applyAlignment="true">
      <alignment horizontal="center" vertical="center" wrapText="true"/>
    </xf>
    <xf numFmtId="0" fontId="11" fillId="7" borderId="3" xfId="0" applyNumberFormat="true" applyFont="true" applyFill="true" applyBorder="true" applyAlignment="true" applyProtection="true">
      <alignment horizontal="center" vertical="center" wrapText="true"/>
    </xf>
    <xf numFmtId="0" fontId="11" fillId="7" borderId="3" xfId="0" applyFont="true" applyFill="true" applyBorder="true" applyAlignment="true">
      <alignment horizontal="center" vertical="center" wrapText="true"/>
    </xf>
    <xf numFmtId="179" fontId="11" fillId="0" borderId="3" xfId="0" applyNumberFormat="true" applyFont="true" applyFill="true" applyBorder="true" applyAlignment="true">
      <alignment horizontal="center" vertical="center" wrapText="true"/>
    </xf>
    <xf numFmtId="0" fontId="11" fillId="0" borderId="3" xfId="0" applyNumberFormat="true" applyFont="true" applyFill="true" applyBorder="true" applyAlignment="true" applyProtection="true">
      <alignment horizontal="center" vertical="center" wrapText="true"/>
    </xf>
    <xf numFmtId="0" fontId="11" fillId="0" borderId="3" xfId="0" applyFont="true" applyFill="true" applyBorder="true" applyAlignment="true">
      <alignment horizontal="center" vertical="center"/>
    </xf>
    <xf numFmtId="0" fontId="11" fillId="7" borderId="3" xfId="0" applyFont="true" applyFill="true" applyBorder="true" applyAlignment="true">
      <alignment horizontal="center" vertical="center"/>
    </xf>
    <xf numFmtId="177" fontId="10" fillId="0" borderId="0" xfId="0" applyNumberFormat="true" applyFont="true" applyFill="true" applyAlignment="true">
      <alignment horizontal="center" vertical="center" wrapText="true"/>
    </xf>
    <xf numFmtId="177" fontId="11" fillId="6" borderId="3" xfId="0" applyNumberFormat="true" applyFont="true" applyFill="true" applyBorder="true" applyAlignment="true">
      <alignment horizontal="center" vertical="center" wrapText="true"/>
    </xf>
    <xf numFmtId="0" fontId="11" fillId="8" borderId="3" xfId="0" applyFont="true" applyFill="true" applyBorder="true" applyAlignment="true">
      <alignment horizontal="center" vertical="center" wrapText="true"/>
    </xf>
    <xf numFmtId="177" fontId="11" fillId="9" borderId="3" xfId="0" applyNumberFormat="true" applyFont="true" applyFill="true" applyBorder="true" applyAlignment="true">
      <alignment horizontal="center" vertical="center" wrapText="true"/>
    </xf>
    <xf numFmtId="177" fontId="11" fillId="0" borderId="3" xfId="0" applyNumberFormat="true" applyFont="true" applyFill="true" applyBorder="true" applyAlignment="true" applyProtection="true">
      <alignment horizontal="center" vertical="center" wrapText="true" readingOrder="1"/>
      <protection locked="false"/>
    </xf>
    <xf numFmtId="177" fontId="11" fillId="7" borderId="3" xfId="0" applyNumberFormat="true" applyFont="true" applyFill="true" applyBorder="true" applyAlignment="true">
      <alignment horizontal="center" vertical="center" wrapText="true"/>
    </xf>
    <xf numFmtId="177" fontId="11" fillId="0" borderId="3" xfId="0" applyNumberFormat="true" applyFont="true" applyFill="true" applyBorder="true" applyAlignment="true">
      <alignment horizontal="center" vertical="center" wrapText="true"/>
    </xf>
    <xf numFmtId="10" fontId="10" fillId="0" borderId="0" xfId="0" applyNumberFormat="true" applyFont="true" applyFill="true" applyAlignment="true">
      <alignment horizontal="center" vertical="center" wrapText="true"/>
    </xf>
    <xf numFmtId="10" fontId="11" fillId="8" borderId="3" xfId="0" applyNumberFormat="true" applyFont="true" applyFill="true" applyBorder="true" applyAlignment="true">
      <alignment horizontal="center" vertical="center" wrapText="true"/>
    </xf>
    <xf numFmtId="177" fontId="11" fillId="8" borderId="3" xfId="0" applyNumberFormat="true" applyFont="true" applyFill="true" applyBorder="true" applyAlignment="true">
      <alignment horizontal="center" vertical="center" wrapText="true"/>
    </xf>
    <xf numFmtId="10" fontId="11" fillId="0" borderId="3" xfId="0" applyNumberFormat="true" applyFont="true" applyFill="true" applyBorder="true" applyAlignment="true">
      <alignment horizontal="center" vertical="center" wrapText="true"/>
    </xf>
    <xf numFmtId="10" fontId="11" fillId="0" borderId="3" xfId="0" applyNumberFormat="true" applyFont="true" applyFill="true" applyBorder="true" applyAlignment="true" applyProtection="true">
      <alignment horizontal="center" vertical="center" wrapText="true" readingOrder="1"/>
      <protection locked="false"/>
    </xf>
    <xf numFmtId="10" fontId="11" fillId="7" borderId="3" xfId="0" applyNumberFormat="true" applyFont="true" applyFill="true" applyBorder="true" applyAlignment="true">
      <alignment horizontal="center" vertical="center" wrapText="true"/>
    </xf>
    <xf numFmtId="177" fontId="11" fillId="5" borderId="3" xfId="0" applyNumberFormat="true" applyFont="true" applyFill="true" applyBorder="true" applyAlignment="true">
      <alignment horizontal="center" vertical="center" wrapText="true"/>
    </xf>
    <xf numFmtId="10" fontId="11" fillId="10" borderId="3" xfId="0" applyNumberFormat="true" applyFont="true" applyFill="true" applyBorder="true" applyAlignment="true">
      <alignment horizontal="center" vertical="center" wrapText="true"/>
    </xf>
    <xf numFmtId="0" fontId="11" fillId="10" borderId="3" xfId="0" applyFont="true" applyFill="true" applyBorder="true" applyAlignment="true">
      <alignment horizontal="center" vertical="center" wrapText="true"/>
    </xf>
    <xf numFmtId="180" fontId="11" fillId="9" borderId="3" xfId="0" applyNumberFormat="true" applyFont="true" applyFill="true" applyBorder="true" applyAlignment="true">
      <alignment horizontal="center" vertical="center" wrapText="true"/>
    </xf>
    <xf numFmtId="177" fontId="11" fillId="7" borderId="3" xfId="0" applyNumberFormat="true" applyFont="true" applyFill="true" applyBorder="true" applyAlignment="true">
      <alignment horizontal="center" vertical="center"/>
    </xf>
    <xf numFmtId="177" fontId="11" fillId="0" borderId="3" xfId="0" applyNumberFormat="true" applyFont="true" applyFill="true" applyBorder="true" applyAlignment="true">
      <alignment horizontal="center" vertical="center"/>
    </xf>
    <xf numFmtId="177" fontId="11" fillId="10" borderId="3" xfId="0" applyNumberFormat="true" applyFont="true" applyFill="true" applyBorder="true" applyAlignment="true">
      <alignment horizontal="center" vertical="center" wrapText="true"/>
    </xf>
    <xf numFmtId="177" fontId="11" fillId="7" borderId="3" xfId="0" applyNumberFormat="true" applyFont="true" applyFill="true" applyBorder="true" applyAlignment="true" applyProtection="true">
      <alignment horizontal="center" vertical="center" wrapText="true" readingOrder="1"/>
      <protection locked="false"/>
    </xf>
    <xf numFmtId="0" fontId="0" fillId="0" borderId="0" xfId="0" applyAlignment="true">
      <alignment vertical="center"/>
    </xf>
    <xf numFmtId="0" fontId="12" fillId="0" borderId="3" xfId="0" applyFont="true" applyBorder="true" applyAlignment="true">
      <alignment horizontal="center" vertical="center" wrapText="true"/>
    </xf>
    <xf numFmtId="4" fontId="12" fillId="0" borderId="3" xfId="0" applyNumberFormat="true" applyFont="true" applyBorder="true" applyAlignment="true">
      <alignment horizontal="center" vertical="center" wrapText="true"/>
    </xf>
    <xf numFmtId="4" fontId="13" fillId="0" borderId="3" xfId="0" applyNumberFormat="true" applyFont="true" applyBorder="true" applyAlignment="true">
      <alignment horizontal="center" vertical="center"/>
    </xf>
    <xf numFmtId="4" fontId="2" fillId="0" borderId="3" xfId="0" applyNumberFormat="true" applyFont="true" applyBorder="true" applyAlignment="true">
      <alignment horizontal="center" vertical="center"/>
    </xf>
    <xf numFmtId="4" fontId="14" fillId="0" borderId="3" xfId="0" applyNumberFormat="true" applyFont="true" applyBorder="true" applyAlignment="true">
      <alignment horizontal="center" vertical="center"/>
    </xf>
    <xf numFmtId="4" fontId="0" fillId="0" borderId="3" xfId="0" applyNumberFormat="true" applyBorder="true" applyAlignment="true">
      <alignment horizontal="center" vertical="center"/>
    </xf>
    <xf numFmtId="0" fontId="0" fillId="0" borderId="3" xfId="0" applyFont="true" applyBorder="true" applyAlignment="true">
      <alignment horizontal="center" vertical="center"/>
    </xf>
    <xf numFmtId="10" fontId="2" fillId="0" borderId="3" xfId="0" applyNumberFormat="true" applyFont="true" applyBorder="true" applyAlignment="true">
      <alignment horizontal="center" vertical="center"/>
    </xf>
    <xf numFmtId="10" fontId="0" fillId="0" borderId="3" xfId="0" applyNumberFormat="true" applyBorder="true" applyAlignment="true">
      <alignment horizontal="center" vertical="center"/>
    </xf>
    <xf numFmtId="0" fontId="15" fillId="0" borderId="0" xfId="0" applyFont="true" applyFill="true" applyBorder="true" applyAlignment="true">
      <alignment vertical="center"/>
    </xf>
    <xf numFmtId="49" fontId="2" fillId="0" borderId="3" xfId="0" applyNumberFormat="true" applyFont="true" applyFill="true" applyBorder="true" applyAlignment="true">
      <alignment horizontal="center" vertical="center"/>
    </xf>
    <xf numFmtId="49" fontId="2" fillId="0" borderId="6" xfId="0" applyNumberFormat="true" applyFont="true" applyFill="true" applyBorder="true" applyAlignment="true">
      <alignment horizontal="center" vertical="center" wrapText="true"/>
    </xf>
    <xf numFmtId="10" fontId="2" fillId="0" borderId="3" xfId="0" applyNumberFormat="true"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xf>
    <xf numFmtId="10" fontId="1" fillId="0" borderId="3" xfId="0" applyNumberFormat="true" applyFont="true" applyFill="true" applyBorder="true" applyAlignment="true">
      <alignment horizontal="center" vertical="center"/>
    </xf>
    <xf numFmtId="0" fontId="16"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xf>
    <xf numFmtId="0" fontId="17" fillId="0" borderId="3" xfId="0" applyFont="true" applyFill="true" applyBorder="true" applyAlignment="true">
      <alignment horizontal="center" vertical="center"/>
    </xf>
    <xf numFmtId="180" fontId="17" fillId="0" borderId="3" xfId="0" applyNumberFormat="true" applyFont="true" applyFill="true" applyBorder="true" applyAlignment="true">
      <alignment horizontal="center" vertical="center"/>
    </xf>
    <xf numFmtId="178" fontId="0" fillId="0" borderId="3" xfId="2" applyNumberFormat="true" applyFont="true" applyFill="true" applyBorder="true" applyAlignment="true">
      <alignment horizontal="center" vertical="center"/>
    </xf>
    <xf numFmtId="180" fontId="0" fillId="0" borderId="3" xfId="0" applyNumberFormat="true" applyFont="true" applyFill="true" applyBorder="true" applyAlignment="true">
      <alignment horizontal="center" vertical="center"/>
    </xf>
    <xf numFmtId="49" fontId="0" fillId="0" borderId="3" xfId="46" applyNumberFormat="true" applyFont="true" applyFill="true" applyBorder="true" applyAlignment="true" applyProtection="true">
      <alignment horizontal="center" vertical="center" shrinkToFit="true"/>
    </xf>
    <xf numFmtId="178" fontId="17" fillId="0" borderId="3" xfId="2" applyNumberFormat="true" applyFont="true" applyFill="true" applyBorder="true" applyAlignment="true">
      <alignment horizontal="center" vertical="center"/>
    </xf>
    <xf numFmtId="3" fontId="0" fillId="0" borderId="3" xfId="0" applyNumberFormat="true" applyFont="true" applyFill="true" applyBorder="true" applyAlignment="true" applyProtection="true">
      <alignment horizontal="center" vertical="center"/>
    </xf>
    <xf numFmtId="0" fontId="18" fillId="0" borderId="0" xfId="0" applyFont="true" applyFill="true" applyBorder="true" applyAlignment="true">
      <alignment horizontal="left" vertical="center" wrapText="true"/>
    </xf>
    <xf numFmtId="0" fontId="0" fillId="0" borderId="7" xfId="0" applyFont="true" applyBorder="true" applyAlignment="true">
      <alignment horizontal="center" vertical="center"/>
    </xf>
    <xf numFmtId="0" fontId="0" fillId="0" borderId="0" xfId="0" applyFont="true" applyAlignment="true">
      <alignment horizontal="center" vertical="center"/>
    </xf>
    <xf numFmtId="0" fontId="11" fillId="0" borderId="6" xfId="0" applyFont="true" applyFill="true" applyBorder="true" applyAlignment="true" applyProtection="true">
      <alignment horizontal="center" vertical="center" wrapText="true" readingOrder="1"/>
      <protection locked="false"/>
    </xf>
    <xf numFmtId="0" fontId="11" fillId="0" borderId="8" xfId="0" applyFont="true" applyFill="true" applyBorder="true" applyAlignment="true" applyProtection="true">
      <alignment horizontal="center" vertical="center" wrapText="true" readingOrder="1"/>
      <protection locked="false"/>
    </xf>
    <xf numFmtId="0" fontId="19" fillId="0" borderId="9" xfId="0" applyFont="true" applyBorder="true" applyAlignment="true">
      <alignment horizontal="center" vertical="center"/>
    </xf>
    <xf numFmtId="0" fontId="20" fillId="0" borderId="3" xfId="0" applyFont="true" applyFill="true" applyBorder="true" applyAlignment="true" applyProtection="true">
      <alignment horizontal="center" vertical="center" wrapText="true" readingOrder="1"/>
      <protection locked="false"/>
    </xf>
    <xf numFmtId="0" fontId="11" fillId="0" borderId="10" xfId="0" applyFont="true" applyFill="true" applyBorder="true" applyAlignment="true" applyProtection="true">
      <alignment horizontal="center" vertical="center" wrapText="true" readingOrder="1"/>
      <protection locked="false"/>
    </xf>
    <xf numFmtId="0" fontId="11" fillId="0" borderId="6" xfId="0" applyFont="true" applyFill="true" applyBorder="true" applyAlignment="true" applyProtection="true">
      <alignment horizontal="center" vertical="center" wrapText="true"/>
      <protection locked="false"/>
    </xf>
    <xf numFmtId="0" fontId="11" fillId="0" borderId="8" xfId="0" applyFont="true" applyFill="true" applyBorder="true" applyAlignment="true" applyProtection="true">
      <alignment horizontal="center" vertical="center" wrapText="true"/>
      <protection locked="false"/>
    </xf>
    <xf numFmtId="0" fontId="11" fillId="7" borderId="6" xfId="0" applyFont="true" applyFill="true" applyBorder="true" applyAlignment="true" applyProtection="true">
      <alignment horizontal="center" vertical="center" wrapText="true" readingOrder="1"/>
      <protection locked="false"/>
    </xf>
    <xf numFmtId="0" fontId="11" fillId="7" borderId="8" xfId="0" applyFont="true" applyFill="true" applyBorder="true" applyAlignment="true" applyProtection="true">
      <alignment horizontal="center" vertical="center" wrapText="true" readingOrder="1"/>
      <protection locked="false"/>
    </xf>
    <xf numFmtId="0" fontId="19" fillId="0" borderId="11" xfId="0" applyFont="true" applyBorder="true" applyAlignment="true">
      <alignment horizontal="center" vertical="center"/>
    </xf>
    <xf numFmtId="0" fontId="19" fillId="0" borderId="9" xfId="0" applyNumberFormat="true" applyFont="true" applyFill="true" applyBorder="true" applyAlignment="true" applyProtection="true">
      <alignment horizontal="center" vertical="center"/>
    </xf>
    <xf numFmtId="0" fontId="19" fillId="0" borderId="12" xfId="0" applyFont="true" applyBorder="true" applyAlignment="true">
      <alignment horizontal="center" vertical="center"/>
    </xf>
    <xf numFmtId="0" fontId="19" fillId="0" borderId="3" xfId="0" applyFont="true" applyBorder="true" applyAlignment="true">
      <alignment horizontal="center" vertical="center"/>
    </xf>
    <xf numFmtId="0" fontId="19" fillId="0" borderId="13" xfId="0" applyFont="true" applyBorder="true" applyAlignment="true">
      <alignment horizontal="center" vertical="center"/>
    </xf>
    <xf numFmtId="0" fontId="20" fillId="7" borderId="3" xfId="0" applyFont="true" applyFill="true" applyBorder="true" applyAlignment="true" applyProtection="true">
      <alignment horizontal="center" vertical="center" wrapText="true" readingOrder="1"/>
      <protection locked="false"/>
    </xf>
    <xf numFmtId="0" fontId="19" fillId="0" borderId="14" xfId="0" applyFont="true" applyBorder="true" applyAlignment="true">
      <alignment horizontal="center" vertical="center"/>
    </xf>
    <xf numFmtId="0" fontId="11" fillId="7" borderId="8" xfId="0" applyFont="true" applyFill="true" applyBorder="true" applyAlignment="true">
      <alignment horizontal="center" vertical="center" wrapText="true"/>
    </xf>
    <xf numFmtId="0" fontId="11" fillId="7" borderId="4" xfId="0" applyFont="true" applyFill="true" applyBorder="true" applyAlignment="true" applyProtection="true">
      <alignment horizontal="center" vertical="center" wrapText="true" readingOrder="1"/>
      <protection locked="false"/>
    </xf>
    <xf numFmtId="0" fontId="19" fillId="0" borderId="0" xfId="0" applyFont="true" applyBorder="true" applyAlignment="true">
      <alignment horizontal="center" vertical="center"/>
    </xf>
    <xf numFmtId="0" fontId="11" fillId="7" borderId="4" xfId="0" applyFont="true" applyFill="true" applyBorder="true" applyAlignment="true">
      <alignment horizontal="center" vertical="center" wrapText="true"/>
    </xf>
    <xf numFmtId="0" fontId="11" fillId="7" borderId="15" xfId="0" applyFont="true" applyFill="true" applyBorder="true" applyAlignment="true" applyProtection="true">
      <alignment horizontal="center" vertical="center" wrapText="true" readingOrder="1"/>
      <protection locked="false"/>
    </xf>
    <xf numFmtId="43" fontId="2" fillId="3" borderId="3" xfId="33" applyNumberFormat="true" applyFont="true" applyFill="true" applyBorder="true" applyAlignment="true">
      <alignment horizontal="center" vertical="center" wrapText="true"/>
    </xf>
    <xf numFmtId="10" fontId="2" fillId="3" borderId="3"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3" fontId="2" fillId="0" borderId="3" xfId="33" applyNumberFormat="true" applyFont="true" applyFill="true" applyBorder="true" applyAlignment="true">
      <alignment horizontal="center" vertical="center" wrapText="true"/>
    </xf>
    <xf numFmtId="10" fontId="2" fillId="0" borderId="3" xfId="0" applyNumberFormat="true" applyFont="true" applyFill="true" applyBorder="true" applyAlignment="true">
      <alignment horizontal="center" vertical="center" wrapText="true"/>
    </xf>
    <xf numFmtId="177" fontId="2" fillId="0" borderId="3" xfId="0" applyNumberFormat="true"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177" fontId="1" fillId="0" borderId="3" xfId="0" applyNumberFormat="true" applyFont="true" applyFill="true" applyBorder="true" applyAlignment="true">
      <alignment horizontal="center" vertical="center"/>
    </xf>
    <xf numFmtId="10" fontId="1" fillId="0" borderId="3" xfId="0" applyNumberFormat="true" applyFont="true" applyFill="true" applyBorder="true" applyAlignment="true">
      <alignment horizontal="center" vertical="center" wrapText="true"/>
    </xf>
    <xf numFmtId="0" fontId="0" fillId="11" borderId="0" xfId="0" applyFill="true">
      <alignment vertical="center"/>
    </xf>
    <xf numFmtId="0" fontId="21" fillId="0" borderId="0" xfId="0" applyFont="true" applyFill="true" applyAlignment="true">
      <alignment horizontal="center" vertical="center"/>
    </xf>
    <xf numFmtId="0" fontId="22" fillId="11" borderId="3" xfId="0" applyFont="true" applyFill="true" applyBorder="true" applyAlignment="true">
      <alignment horizontal="center" vertical="center" wrapText="true"/>
    </xf>
    <xf numFmtId="177" fontId="12" fillId="11" borderId="3" xfId="0" applyNumberFormat="true" applyFont="true" applyFill="true" applyBorder="true" applyAlignment="true">
      <alignment horizontal="center" vertical="center" wrapText="true"/>
    </xf>
    <xf numFmtId="176" fontId="16" fillId="11" borderId="3" xfId="0" applyNumberFormat="true" applyFont="true" applyFill="true" applyBorder="true" applyAlignment="true">
      <alignment horizontal="center" vertical="center" wrapText="true"/>
    </xf>
    <xf numFmtId="0" fontId="23" fillId="11" borderId="3" xfId="0" applyFont="true" applyFill="true" applyBorder="true" applyAlignment="true">
      <alignment horizontal="center" vertical="center" wrapText="true"/>
    </xf>
    <xf numFmtId="43" fontId="23" fillId="11" borderId="3" xfId="0" applyNumberFormat="true" applyFont="true" applyFill="true" applyBorder="true" applyAlignment="true">
      <alignment horizontal="center" vertical="center" wrapText="true"/>
    </xf>
    <xf numFmtId="176" fontId="23" fillId="11" borderId="3" xfId="0" applyNumberFormat="true" applyFont="true" applyFill="true" applyBorder="true" applyAlignment="true">
      <alignment horizontal="center" vertical="center" wrapText="true"/>
    </xf>
    <xf numFmtId="0" fontId="24" fillId="0" borderId="3" xfId="0" applyFont="true" applyFill="true" applyBorder="true" applyAlignment="true">
      <alignment horizontal="center" vertical="center" wrapText="true"/>
    </xf>
    <xf numFmtId="0" fontId="24" fillId="0" borderId="6" xfId="0" applyFont="true" applyFill="true" applyBorder="true" applyAlignment="true">
      <alignment horizontal="center" vertical="center" wrapText="true"/>
    </xf>
    <xf numFmtId="176" fontId="24" fillId="0" borderId="3" xfId="0" applyNumberFormat="true" applyFont="true" applyFill="true" applyBorder="true" applyAlignment="true">
      <alignment horizontal="center" vertical="center" wrapText="true"/>
    </xf>
    <xf numFmtId="0" fontId="24" fillId="0" borderId="8" xfId="0" applyFont="true" applyFill="true" applyBorder="true" applyAlignment="true">
      <alignment horizontal="center" vertical="center" wrapText="true"/>
    </xf>
    <xf numFmtId="0" fontId="24" fillId="0" borderId="10" xfId="0" applyFont="true" applyFill="true" applyBorder="true" applyAlignment="true">
      <alignment horizontal="center" vertical="center" wrapText="true"/>
    </xf>
    <xf numFmtId="0" fontId="25" fillId="11" borderId="3" xfId="0" applyFont="true" applyFill="true" applyBorder="true" applyAlignment="true">
      <alignment horizontal="center" vertical="center" wrapText="true"/>
    </xf>
    <xf numFmtId="0" fontId="26" fillId="0" borderId="3" xfId="0" applyFont="true" applyFill="true" applyBorder="true" applyAlignment="true">
      <alignment horizontal="center" vertical="center" wrapText="true"/>
    </xf>
  </cellXfs>
  <cellStyles count="52">
    <cellStyle name="常规" xfId="0" builtinId="0"/>
    <cellStyle name="常规 2" xfId="1"/>
    <cellStyle name="常规_2006月报格式通知的附件（修改）"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常规_2007年总人数" xfId="46"/>
    <cellStyle name="40% - 强调文字颜色 5" xfId="47" builtinId="47"/>
    <cellStyle name="标题 3" xfId="48" builtinId="18"/>
    <cellStyle name="强调文字颜色 6" xfId="49" builtinId="49"/>
    <cellStyle name="40% - 强调文字颜色 1" xfId="50" builtinId="31"/>
    <cellStyle name="链接单元格" xfId="51" builtinId="24"/>
  </cellStyles>
  <tableStyles count="0" defaultTableStyle="TableStyleMedium2" defaultPivotStyle="PivotStyleLight16"/>
  <colors>
    <mruColors>
      <color rgb="00F4B084"/>
      <color rgb="00E2EFDA"/>
      <color rgb="00F8CBAD"/>
      <color rgb="000000FF"/>
      <color rgb="00FCE4D6"/>
      <color rgb="00FFF2CC"/>
      <color rgb="00000000"/>
      <color rgb="00DDEBF7"/>
      <color rgb="00C6E0B4"/>
      <color rgb="009BC2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home/ht706/Desktop/2023&#24180;&#24066;&#21439;&#22870;&#34917;&#36164;&#37329;/&#30465;&#32423;&#22522;&#30784;&#25945;&#32946;&#39640;&#36136;&#37327;&#21457;&#23637;&#24066;&#21439;&#22870;&#34917;&#36164;&#37329;&#25903;&#20986;&#24773;&#20917;&#65288;&#25130;&#33267;12&#26376;&#242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ow r="1">
          <cell r="M1" t="str">
            <v>总金额</v>
          </cell>
          <cell r="N1" t="str">
            <v>市县填报的实际支出金额</v>
          </cell>
        </row>
        <row r="2">
          <cell r="M2">
            <v>27610000</v>
          </cell>
          <cell r="N2">
            <v>19113245.84</v>
          </cell>
        </row>
        <row r="3">
          <cell r="M3">
            <v>14570000</v>
          </cell>
          <cell r="N3">
            <v>14570000</v>
          </cell>
        </row>
        <row r="4">
          <cell r="M4">
            <v>11840000</v>
          </cell>
          <cell r="N4">
            <v>6358574.32</v>
          </cell>
        </row>
        <row r="5">
          <cell r="M5">
            <v>16690000</v>
          </cell>
          <cell r="N5">
            <v>3195100</v>
          </cell>
        </row>
        <row r="6">
          <cell r="M6">
            <v>16210000</v>
          </cell>
          <cell r="N6">
            <v>16210000</v>
          </cell>
        </row>
        <row r="7">
          <cell r="M7">
            <v>13640000</v>
          </cell>
          <cell r="N7">
            <v>13638218</v>
          </cell>
        </row>
        <row r="8">
          <cell r="M8">
            <v>10840000</v>
          </cell>
          <cell r="N8">
            <v>2200000</v>
          </cell>
        </row>
        <row r="9">
          <cell r="M9">
            <v>9810000</v>
          </cell>
          <cell r="N9">
            <v>9410000</v>
          </cell>
        </row>
        <row r="10">
          <cell r="M10">
            <v>7680000</v>
          </cell>
          <cell r="N10">
            <v>0</v>
          </cell>
        </row>
        <row r="11">
          <cell r="M11">
            <v>40250000</v>
          </cell>
          <cell r="N11">
            <v>37051167.4</v>
          </cell>
        </row>
        <row r="12">
          <cell r="M12">
            <v>23810000</v>
          </cell>
          <cell r="N12">
            <v>18210615.41</v>
          </cell>
        </row>
        <row r="13">
          <cell r="M13">
            <v>18350000</v>
          </cell>
          <cell r="N13">
            <v>18350000</v>
          </cell>
        </row>
        <row r="14">
          <cell r="M14">
            <v>18330000</v>
          </cell>
          <cell r="N14">
            <v>18330000</v>
          </cell>
        </row>
        <row r="15">
          <cell r="M15">
            <v>9060000</v>
          </cell>
          <cell r="N15">
            <v>6121027.97</v>
          </cell>
        </row>
        <row r="16">
          <cell r="M16">
            <v>16860000</v>
          </cell>
          <cell r="N16">
            <v>16860000</v>
          </cell>
        </row>
        <row r="17">
          <cell r="M17">
            <v>16770000</v>
          </cell>
          <cell r="N17">
            <v>15534237.91</v>
          </cell>
        </row>
        <row r="18">
          <cell r="M18">
            <v>13270000</v>
          </cell>
          <cell r="N18">
            <v>13262071.2</v>
          </cell>
        </row>
        <row r="19">
          <cell r="M19">
            <v>40570000</v>
          </cell>
          <cell r="N19">
            <v>40570000</v>
          </cell>
        </row>
        <row r="20">
          <cell r="M20">
            <v>20630000</v>
          </cell>
          <cell r="N20">
            <v>10734017</v>
          </cell>
        </row>
        <row r="21">
          <cell r="M21">
            <v>20480000</v>
          </cell>
          <cell r="N21">
            <v>15460119.75</v>
          </cell>
        </row>
        <row r="22">
          <cell r="M22">
            <v>16790000</v>
          </cell>
          <cell r="N22">
            <v>9145441.68</v>
          </cell>
        </row>
        <row r="23">
          <cell r="M23">
            <v>13500000</v>
          </cell>
          <cell r="N23">
            <v>13500000</v>
          </cell>
        </row>
        <row r="24">
          <cell r="M24">
            <v>35270000</v>
          </cell>
          <cell r="N24">
            <v>26634401</v>
          </cell>
        </row>
        <row r="25">
          <cell r="M25">
            <v>29880000</v>
          </cell>
          <cell r="N25">
            <v>8234901.09</v>
          </cell>
        </row>
        <row r="26">
          <cell r="M26">
            <v>23100000</v>
          </cell>
          <cell r="N26">
            <v>0</v>
          </cell>
        </row>
        <row r="27">
          <cell r="M27">
            <v>22580000</v>
          </cell>
          <cell r="N27">
            <v>9914929</v>
          </cell>
        </row>
        <row r="28">
          <cell r="M28">
            <v>22300000</v>
          </cell>
          <cell r="N28">
            <v>5029490.53</v>
          </cell>
        </row>
        <row r="29">
          <cell r="M29">
            <v>22140000</v>
          </cell>
          <cell r="N29">
            <v>2998510</v>
          </cell>
        </row>
        <row r="30">
          <cell r="M30">
            <v>15720000</v>
          </cell>
          <cell r="N30">
            <v>12113487.32</v>
          </cell>
        </row>
        <row r="31">
          <cell r="M31">
            <v>15400000</v>
          </cell>
          <cell r="N31">
            <v>15400000</v>
          </cell>
        </row>
        <row r="32">
          <cell r="M32">
            <v>13500000</v>
          </cell>
          <cell r="N32">
            <v>12152738.45</v>
          </cell>
        </row>
        <row r="33">
          <cell r="M33">
            <v>12660000</v>
          </cell>
          <cell r="N33">
            <v>12660000</v>
          </cell>
        </row>
        <row r="34">
          <cell r="M34">
            <v>9490000</v>
          </cell>
          <cell r="N34">
            <v>9490000</v>
          </cell>
        </row>
        <row r="35">
          <cell r="M35">
            <v>7530000</v>
          </cell>
          <cell r="N35">
            <v>7530000</v>
          </cell>
        </row>
        <row r="36">
          <cell r="M36">
            <v>7500000</v>
          </cell>
          <cell r="N36">
            <v>7500000</v>
          </cell>
        </row>
        <row r="37">
          <cell r="M37">
            <v>23510000</v>
          </cell>
          <cell r="N37">
            <v>19529547.52</v>
          </cell>
        </row>
        <row r="38">
          <cell r="M38">
            <v>17130000</v>
          </cell>
          <cell r="N38">
            <v>16730000</v>
          </cell>
        </row>
        <row r="39">
          <cell r="M39">
            <v>12120000</v>
          </cell>
          <cell r="N39">
            <v>11846104.71</v>
          </cell>
        </row>
        <row r="40">
          <cell r="M40">
            <v>11990000</v>
          </cell>
          <cell r="N40">
            <v>0</v>
          </cell>
        </row>
        <row r="41">
          <cell r="M41">
            <v>9780000</v>
          </cell>
          <cell r="N41">
            <v>0</v>
          </cell>
        </row>
        <row r="42">
          <cell r="M42">
            <v>9640000</v>
          </cell>
          <cell r="N42">
            <v>6993390.51</v>
          </cell>
        </row>
        <row r="43">
          <cell r="M43">
            <v>9270000</v>
          </cell>
          <cell r="N43">
            <v>9270000</v>
          </cell>
        </row>
        <row r="44">
          <cell r="M44">
            <v>9260000</v>
          </cell>
          <cell r="N44">
            <v>6434059.84</v>
          </cell>
        </row>
        <row r="45">
          <cell r="M45">
            <v>36120000</v>
          </cell>
          <cell r="N45">
            <v>12888285</v>
          </cell>
        </row>
        <row r="46">
          <cell r="M46">
            <v>34330000</v>
          </cell>
          <cell r="N46">
            <v>0</v>
          </cell>
        </row>
        <row r="47">
          <cell r="M47">
            <v>13650000</v>
          </cell>
          <cell r="N47">
            <v>13650000</v>
          </cell>
        </row>
        <row r="48">
          <cell r="M48">
            <v>12790000</v>
          </cell>
          <cell r="N48">
            <v>12790000</v>
          </cell>
        </row>
        <row r="49">
          <cell r="M49">
            <v>12340000</v>
          </cell>
          <cell r="N49">
            <v>607229.11</v>
          </cell>
        </row>
        <row r="50">
          <cell r="M50">
            <v>9780000</v>
          </cell>
          <cell r="N50">
            <v>8088046.69</v>
          </cell>
        </row>
        <row r="51">
          <cell r="M51">
            <v>5640000</v>
          </cell>
          <cell r="N51">
            <v>2834332.71</v>
          </cell>
        </row>
        <row r="52">
          <cell r="M52">
            <v>21030000</v>
          </cell>
          <cell r="N52">
            <v>1793200</v>
          </cell>
        </row>
        <row r="53">
          <cell r="M53">
            <v>16750000</v>
          </cell>
          <cell r="N53">
            <v>7093787</v>
          </cell>
        </row>
        <row r="54">
          <cell r="M54">
            <v>10900000</v>
          </cell>
          <cell r="N54">
            <v>10900000</v>
          </cell>
        </row>
        <row r="55">
          <cell r="M55">
            <v>7450000</v>
          </cell>
          <cell r="N55">
            <v>0</v>
          </cell>
        </row>
        <row r="56">
          <cell r="M56">
            <v>11330000</v>
          </cell>
          <cell r="N56">
            <v>11330000</v>
          </cell>
        </row>
        <row r="57">
          <cell r="M57">
            <v>9990000</v>
          </cell>
          <cell r="N57">
            <v>6654122.17</v>
          </cell>
        </row>
        <row r="58">
          <cell r="M58">
            <v>9850000</v>
          </cell>
          <cell r="N58">
            <v>9849654.98</v>
          </cell>
        </row>
        <row r="59">
          <cell r="M59">
            <v>9710000</v>
          </cell>
          <cell r="N59">
            <v>9710000</v>
          </cell>
        </row>
        <row r="60">
          <cell r="M60">
            <v>8690000</v>
          </cell>
          <cell r="N60">
            <v>7058908</v>
          </cell>
        </row>
        <row r="61">
          <cell r="M61">
            <v>8550000</v>
          </cell>
          <cell r="N61">
            <v>8550000</v>
          </cell>
        </row>
        <row r="62">
          <cell r="M62">
            <v>8360000</v>
          </cell>
          <cell r="N62">
            <v>8244365.77</v>
          </cell>
        </row>
        <row r="63">
          <cell r="M63">
            <v>8040000</v>
          </cell>
          <cell r="N63">
            <v>5110628.65</v>
          </cell>
        </row>
        <row r="64">
          <cell r="M64">
            <v>7020000</v>
          </cell>
          <cell r="N64">
            <v>7020000</v>
          </cell>
        </row>
        <row r="65">
          <cell r="M65">
            <v>5850000</v>
          </cell>
          <cell r="N65">
            <v>5850000</v>
          </cell>
        </row>
        <row r="66">
          <cell r="M66">
            <v>2990000</v>
          </cell>
          <cell r="N66">
            <v>1090168</v>
          </cell>
        </row>
        <row r="67">
          <cell r="M67">
            <v>18740000</v>
          </cell>
          <cell r="N67">
            <v>2297738.43</v>
          </cell>
        </row>
        <row r="68">
          <cell r="M68">
            <v>17550000</v>
          </cell>
          <cell r="N68">
            <v>5000000</v>
          </cell>
        </row>
        <row r="69">
          <cell r="M69">
            <v>16120000</v>
          </cell>
          <cell r="N69">
            <v>7620000</v>
          </cell>
        </row>
        <row r="70">
          <cell r="M70">
            <v>13210000</v>
          </cell>
          <cell r="N70">
            <v>10530403.76</v>
          </cell>
        </row>
        <row r="71">
          <cell r="M71">
            <v>16530000</v>
          </cell>
          <cell r="N71">
            <v>0</v>
          </cell>
        </row>
        <row r="72">
          <cell r="M72">
            <v>10490000</v>
          </cell>
          <cell r="N72">
            <v>10490000</v>
          </cell>
        </row>
        <row r="73">
          <cell r="M73">
            <v>10090000</v>
          </cell>
          <cell r="N73">
            <v>10090000</v>
          </cell>
        </row>
        <row r="74">
          <cell r="M74">
            <v>9120000</v>
          </cell>
          <cell r="N74">
            <v>9120000</v>
          </cell>
        </row>
        <row r="75">
          <cell r="M75">
            <v>8690000</v>
          </cell>
          <cell r="N75">
            <v>8690000</v>
          </cell>
        </row>
        <row r="76">
          <cell r="M76">
            <v>30840000</v>
          </cell>
          <cell r="N76">
            <v>16444860</v>
          </cell>
        </row>
        <row r="77">
          <cell r="M77">
            <v>23820000</v>
          </cell>
          <cell r="N77">
            <v>6987328.67</v>
          </cell>
        </row>
        <row r="78">
          <cell r="M78">
            <v>19040000</v>
          </cell>
          <cell r="N78">
            <v>4175562.3</v>
          </cell>
        </row>
        <row r="79">
          <cell r="M79">
            <v>15460000</v>
          </cell>
          <cell r="N79">
            <v>7479509.5</v>
          </cell>
        </row>
        <row r="80">
          <cell r="M80">
            <v>15150000</v>
          </cell>
          <cell r="N80">
            <v>0</v>
          </cell>
        </row>
        <row r="81">
          <cell r="M81">
            <v>14920000</v>
          </cell>
          <cell r="N81">
            <v>4179207.16</v>
          </cell>
        </row>
        <row r="82">
          <cell r="M82">
            <v>14760000</v>
          </cell>
          <cell r="N82">
            <v>9457053.5</v>
          </cell>
        </row>
        <row r="83">
          <cell r="M83">
            <v>12580000</v>
          </cell>
          <cell r="N83">
            <v>4647919</v>
          </cell>
        </row>
        <row r="84">
          <cell r="M84">
            <v>12260000</v>
          </cell>
          <cell r="N84">
            <v>937060</v>
          </cell>
        </row>
        <row r="85">
          <cell r="M85">
            <v>16620000</v>
          </cell>
          <cell r="N85">
            <v>16620000</v>
          </cell>
        </row>
        <row r="86">
          <cell r="M86">
            <v>14700000</v>
          </cell>
          <cell r="N86">
            <v>14700000</v>
          </cell>
        </row>
        <row r="87">
          <cell r="M87">
            <v>13780000</v>
          </cell>
          <cell r="N87">
            <v>13780000</v>
          </cell>
        </row>
        <row r="88">
          <cell r="M88">
            <v>12990000</v>
          </cell>
          <cell r="N88">
            <v>4900000</v>
          </cell>
        </row>
        <row r="89">
          <cell r="M89">
            <v>12330000</v>
          </cell>
          <cell r="N89">
            <v>12325468.81</v>
          </cell>
        </row>
        <row r="90">
          <cell r="M90">
            <v>10540000</v>
          </cell>
          <cell r="N90">
            <v>10540000</v>
          </cell>
        </row>
        <row r="91">
          <cell r="M91">
            <v>10050000</v>
          </cell>
          <cell r="N91">
            <v>10050000</v>
          </cell>
        </row>
        <row r="92">
          <cell r="M92">
            <v>9080000</v>
          </cell>
          <cell r="N92">
            <v>9080000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selection activeCell="E10" sqref="E10"/>
    </sheetView>
  </sheetViews>
  <sheetFormatPr defaultColWidth="9" defaultRowHeight="15.75" outlineLevelCol="5"/>
  <cols>
    <col min="1" max="1" width="26.25" customWidth="true"/>
    <col min="2" max="2" width="23" customWidth="true"/>
    <col min="3" max="3" width="23.125" customWidth="true"/>
    <col min="4" max="4" width="17.5" customWidth="true"/>
    <col min="5" max="5" width="17.125" customWidth="true"/>
    <col min="6" max="6" width="11.125" customWidth="true"/>
  </cols>
  <sheetData>
    <row r="1" ht="33" customHeight="true" spans="1:1">
      <c r="A1" t="s">
        <v>0</v>
      </c>
    </row>
    <row r="2" ht="31" customHeight="true" spans="1:6">
      <c r="A2" s="142" t="s">
        <v>1</v>
      </c>
      <c r="B2" s="142"/>
      <c r="C2" s="142"/>
      <c r="D2" s="142"/>
      <c r="E2" s="142"/>
      <c r="F2" s="142"/>
    </row>
    <row r="3" s="141" customFormat="true" ht="89" customHeight="true" spans="1:6">
      <c r="A3" s="143" t="s">
        <v>2</v>
      </c>
      <c r="B3" s="143" t="s">
        <v>3</v>
      </c>
      <c r="C3" s="144" t="s">
        <v>4</v>
      </c>
      <c r="D3" s="145" t="s">
        <v>5</v>
      </c>
      <c r="E3" s="145" t="s">
        <v>6</v>
      </c>
      <c r="F3" s="143" t="s">
        <v>7</v>
      </c>
    </row>
    <row r="4" s="141" customFormat="true" ht="30" customHeight="true" spans="1:6">
      <c r="A4" s="146" t="s">
        <v>8</v>
      </c>
      <c r="B4" s="146"/>
      <c r="C4" s="147"/>
      <c r="D4" s="148">
        <v>9</v>
      </c>
      <c r="E4" s="148">
        <v>45</v>
      </c>
      <c r="F4" s="154"/>
    </row>
    <row r="5" ht="30" customHeight="true" spans="1:6">
      <c r="A5" s="149" t="s">
        <v>9</v>
      </c>
      <c r="B5" s="150" t="s">
        <v>10</v>
      </c>
      <c r="C5" s="150" t="s">
        <v>11</v>
      </c>
      <c r="D5" s="151">
        <v>4</v>
      </c>
      <c r="E5" s="151">
        <v>20</v>
      </c>
      <c r="F5" s="155"/>
    </row>
    <row r="6" ht="30" customHeight="true" spans="1:6">
      <c r="A6" s="149" t="s">
        <v>12</v>
      </c>
      <c r="B6" s="152"/>
      <c r="C6" s="152"/>
      <c r="D6" s="151">
        <v>1</v>
      </c>
      <c r="E6" s="151">
        <v>5</v>
      </c>
      <c r="F6" s="155"/>
    </row>
    <row r="7" ht="30" customHeight="true" spans="1:6">
      <c r="A7" s="149" t="s">
        <v>13</v>
      </c>
      <c r="B7" s="152"/>
      <c r="C7" s="152"/>
      <c r="D7" s="151">
        <v>1</v>
      </c>
      <c r="E7" s="151">
        <v>5</v>
      </c>
      <c r="F7" s="155"/>
    </row>
    <row r="8" ht="30" customHeight="true" spans="1:6">
      <c r="A8" s="149" t="s">
        <v>14</v>
      </c>
      <c r="B8" s="152"/>
      <c r="C8" s="152"/>
      <c r="D8" s="151">
        <v>1</v>
      </c>
      <c r="E8" s="151">
        <v>5</v>
      </c>
      <c r="F8" s="155"/>
    </row>
    <row r="9" ht="30" customHeight="true" spans="1:6">
      <c r="A9" s="149" t="s">
        <v>15</v>
      </c>
      <c r="B9" s="152"/>
      <c r="C9" s="152"/>
      <c r="D9" s="151">
        <v>1</v>
      </c>
      <c r="E9" s="151">
        <v>5</v>
      </c>
      <c r="F9" s="155"/>
    </row>
    <row r="10" ht="30" customHeight="true" spans="1:6">
      <c r="A10" s="149" t="s">
        <v>16</v>
      </c>
      <c r="B10" s="153"/>
      <c r="C10" s="153"/>
      <c r="D10" s="151">
        <v>1</v>
      </c>
      <c r="E10" s="151">
        <v>5</v>
      </c>
      <c r="F10" s="155"/>
    </row>
  </sheetData>
  <mergeCells count="3">
    <mergeCell ref="A2:F2"/>
    <mergeCell ref="B5:B10"/>
    <mergeCell ref="C5:C10"/>
  </mergeCells>
  <pageMargins left="0.590277777777778" right="0.472222222222222" top="1" bottom="1"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workbookViewId="0">
      <selection activeCell="P35" sqref="P35"/>
    </sheetView>
  </sheetViews>
  <sheetFormatPr defaultColWidth="9" defaultRowHeight="13.5" outlineLevelCol="7"/>
  <cols>
    <col min="1" max="3" width="9" style="1"/>
    <col min="4" max="5" width="9.25" style="1"/>
    <col min="6" max="16384" width="9" style="1"/>
  </cols>
  <sheetData>
    <row r="1" spans="1:8">
      <c r="A1" s="2" t="s">
        <v>341</v>
      </c>
      <c r="B1" s="2" t="s">
        <v>114</v>
      </c>
      <c r="C1" s="2" t="s">
        <v>119</v>
      </c>
      <c r="D1" s="2" t="s">
        <v>115</v>
      </c>
      <c r="E1" s="2" t="s">
        <v>116</v>
      </c>
      <c r="F1" s="2" t="s">
        <v>117</v>
      </c>
      <c r="G1" s="2" t="s">
        <v>118</v>
      </c>
      <c r="H1" s="2" t="s">
        <v>120</v>
      </c>
    </row>
    <row r="2" spans="1:8">
      <c r="A2" s="3" t="s">
        <v>134</v>
      </c>
      <c r="B2" s="4">
        <v>187526</v>
      </c>
      <c r="C2" s="4">
        <v>48159</v>
      </c>
      <c r="D2" s="4">
        <v>69483</v>
      </c>
      <c r="E2" s="4">
        <v>49907</v>
      </c>
      <c r="F2" s="4">
        <v>276</v>
      </c>
      <c r="G2" s="4"/>
      <c r="H2" s="4">
        <v>355351</v>
      </c>
    </row>
    <row r="3" spans="1:8">
      <c r="A3" s="5" t="s">
        <v>97</v>
      </c>
      <c r="B3" s="1">
        <v>90821</v>
      </c>
      <c r="C3" s="1">
        <v>25824</v>
      </c>
      <c r="D3" s="1">
        <v>31467</v>
      </c>
      <c r="E3" s="1">
        <v>17263</v>
      </c>
      <c r="F3" s="1">
        <v>45</v>
      </c>
      <c r="H3" s="1">
        <v>165420</v>
      </c>
    </row>
    <row r="4" spans="1:8">
      <c r="A4" s="5" t="s">
        <v>99</v>
      </c>
      <c r="B4" s="1">
        <v>58194</v>
      </c>
      <c r="C4" s="1">
        <v>13873</v>
      </c>
      <c r="D4" s="1">
        <v>22635</v>
      </c>
      <c r="E4" s="1">
        <v>15351</v>
      </c>
      <c r="F4" s="1">
        <v>83</v>
      </c>
      <c r="H4" s="1">
        <v>110136</v>
      </c>
    </row>
    <row r="5" spans="1:8">
      <c r="A5" s="5" t="s">
        <v>98</v>
      </c>
      <c r="B5" s="1">
        <v>38511</v>
      </c>
      <c r="C5" s="1">
        <v>8462</v>
      </c>
      <c r="D5" s="1">
        <v>15381</v>
      </c>
      <c r="E5" s="1">
        <v>17293</v>
      </c>
      <c r="F5" s="1">
        <v>148</v>
      </c>
      <c r="H5" s="1">
        <v>79795</v>
      </c>
    </row>
    <row r="6" spans="1:8">
      <c r="A6" s="3" t="s">
        <v>162</v>
      </c>
      <c r="B6" s="4">
        <v>320018</v>
      </c>
      <c r="C6" s="4">
        <v>73863</v>
      </c>
      <c r="D6" s="4">
        <v>113815</v>
      </c>
      <c r="E6" s="4">
        <v>56470</v>
      </c>
      <c r="F6" s="4">
        <v>711</v>
      </c>
      <c r="G6" s="4"/>
      <c r="H6" s="4">
        <v>564877</v>
      </c>
    </row>
    <row r="7" spans="1:8">
      <c r="A7" s="5" t="s">
        <v>330</v>
      </c>
      <c r="B7" s="1">
        <v>320018</v>
      </c>
      <c r="C7" s="1">
        <v>73863</v>
      </c>
      <c r="D7" s="1">
        <v>113815</v>
      </c>
      <c r="E7" s="1">
        <v>56470</v>
      </c>
      <c r="F7" s="1">
        <v>711</v>
      </c>
      <c r="H7" s="1">
        <v>564877</v>
      </c>
    </row>
    <row r="8" spans="1:8">
      <c r="A8" s="3" t="s">
        <v>156</v>
      </c>
      <c r="B8" s="4">
        <v>488914</v>
      </c>
      <c r="C8" s="4">
        <v>161717</v>
      </c>
      <c r="D8" s="4">
        <v>182300</v>
      </c>
      <c r="E8" s="4">
        <v>101054</v>
      </c>
      <c r="F8" s="4">
        <v>1592</v>
      </c>
      <c r="G8" s="4"/>
      <c r="H8" s="4">
        <v>935577</v>
      </c>
    </row>
    <row r="9" spans="1:8">
      <c r="A9" s="5" t="s">
        <v>157</v>
      </c>
      <c r="B9" s="1">
        <v>59623</v>
      </c>
      <c r="C9" s="1">
        <v>24069</v>
      </c>
      <c r="D9" s="1">
        <v>21661</v>
      </c>
      <c r="E9" s="1">
        <v>16556</v>
      </c>
      <c r="F9" s="1">
        <v>668</v>
      </c>
      <c r="H9" s="1">
        <v>122577</v>
      </c>
    </row>
    <row r="10" spans="1:8">
      <c r="A10" s="5" t="s">
        <v>160</v>
      </c>
      <c r="B10" s="1">
        <v>29946</v>
      </c>
      <c r="C10" s="1">
        <v>8708</v>
      </c>
      <c r="D10" s="1">
        <v>10279</v>
      </c>
      <c r="E10" s="1">
        <v>5489</v>
      </c>
      <c r="F10" s="1">
        <v>79</v>
      </c>
      <c r="H10" s="1">
        <v>54501</v>
      </c>
    </row>
    <row r="11" spans="1:8">
      <c r="A11" s="5" t="s">
        <v>158</v>
      </c>
      <c r="B11" s="1">
        <v>193110</v>
      </c>
      <c r="C11" s="1">
        <v>67873</v>
      </c>
      <c r="D11" s="1">
        <v>68146</v>
      </c>
      <c r="E11" s="1">
        <v>36454</v>
      </c>
      <c r="F11" s="1">
        <v>378</v>
      </c>
      <c r="H11" s="1">
        <v>365961</v>
      </c>
    </row>
    <row r="12" spans="1:8">
      <c r="A12" s="5" t="s">
        <v>161</v>
      </c>
      <c r="B12" s="1">
        <v>38094</v>
      </c>
      <c r="C12" s="1">
        <v>6126</v>
      </c>
      <c r="D12" s="1">
        <v>13299</v>
      </c>
      <c r="E12" s="1">
        <v>7686</v>
      </c>
      <c r="F12" s="1">
        <v>110</v>
      </c>
      <c r="H12" s="1">
        <v>65315</v>
      </c>
    </row>
    <row r="13" spans="1:8">
      <c r="A13" s="5" t="s">
        <v>159</v>
      </c>
      <c r="B13" s="1">
        <v>168141</v>
      </c>
      <c r="C13" s="1">
        <v>54941</v>
      </c>
      <c r="D13" s="1">
        <v>68915</v>
      </c>
      <c r="E13" s="1">
        <v>34869</v>
      </c>
      <c r="F13" s="1">
        <v>357</v>
      </c>
      <c r="H13" s="1">
        <v>327223</v>
      </c>
    </row>
    <row r="14" spans="1:8">
      <c r="A14" s="3" t="s">
        <v>140</v>
      </c>
      <c r="B14" s="4">
        <v>808398</v>
      </c>
      <c r="C14" s="4">
        <v>257615</v>
      </c>
      <c r="D14" s="4">
        <v>270100</v>
      </c>
      <c r="E14" s="4">
        <v>147360</v>
      </c>
      <c r="F14" s="4">
        <v>3336</v>
      </c>
      <c r="G14" s="4">
        <v>157</v>
      </c>
      <c r="H14" s="4">
        <v>1486966</v>
      </c>
    </row>
    <row r="15" spans="1:8">
      <c r="A15" s="5" t="s">
        <v>147</v>
      </c>
      <c r="B15" s="1">
        <v>92130</v>
      </c>
      <c r="C15" s="1">
        <v>46408</v>
      </c>
      <c r="D15" s="1">
        <v>24774</v>
      </c>
      <c r="E15" s="1">
        <v>11991</v>
      </c>
      <c r="F15" s="1">
        <v>351</v>
      </c>
      <c r="H15" s="1">
        <v>175654</v>
      </c>
    </row>
    <row r="16" spans="1:8">
      <c r="A16" s="5" t="s">
        <v>141</v>
      </c>
      <c r="B16" s="1">
        <v>59231</v>
      </c>
      <c r="C16" s="1">
        <v>15307</v>
      </c>
      <c r="D16" s="1">
        <v>19546</v>
      </c>
      <c r="E16" s="1">
        <v>8838</v>
      </c>
      <c r="F16" s="1">
        <v>67</v>
      </c>
      <c r="H16" s="1">
        <v>102989</v>
      </c>
    </row>
    <row r="17" spans="1:8">
      <c r="A17" s="5" t="s">
        <v>151</v>
      </c>
      <c r="B17" s="1">
        <v>115092</v>
      </c>
      <c r="C17" s="1">
        <v>31343</v>
      </c>
      <c r="D17" s="1">
        <v>36927</v>
      </c>
      <c r="E17" s="1">
        <v>23237</v>
      </c>
      <c r="F17" s="1">
        <v>519</v>
      </c>
      <c r="H17" s="1">
        <v>207118</v>
      </c>
    </row>
    <row r="18" spans="1:8">
      <c r="A18" s="5" t="s">
        <v>144</v>
      </c>
      <c r="B18" s="1">
        <v>66128</v>
      </c>
      <c r="C18" s="1">
        <v>17682</v>
      </c>
      <c r="D18" s="1">
        <v>23514</v>
      </c>
      <c r="E18" s="1">
        <v>9790</v>
      </c>
      <c r="F18" s="1">
        <v>235</v>
      </c>
      <c r="G18" s="1">
        <v>157</v>
      </c>
      <c r="H18" s="1">
        <v>117506</v>
      </c>
    </row>
    <row r="19" spans="1:8">
      <c r="A19" s="5" t="s">
        <v>150</v>
      </c>
      <c r="B19" s="1">
        <v>90902</v>
      </c>
      <c r="C19" s="1">
        <v>19213</v>
      </c>
      <c r="D19" s="1">
        <v>28559</v>
      </c>
      <c r="E19" s="1">
        <v>11811</v>
      </c>
      <c r="F19" s="1">
        <v>159</v>
      </c>
      <c r="H19" s="1">
        <v>150644</v>
      </c>
    </row>
    <row r="20" spans="1:8">
      <c r="A20" s="5" t="s">
        <v>148</v>
      </c>
      <c r="B20" s="1">
        <v>62072</v>
      </c>
      <c r="C20" s="1">
        <v>18860</v>
      </c>
      <c r="D20" s="1">
        <v>19154</v>
      </c>
      <c r="E20" s="1">
        <v>7605</v>
      </c>
      <c r="F20" s="1">
        <v>185</v>
      </c>
      <c r="H20" s="1">
        <v>107876</v>
      </c>
    </row>
    <row r="21" spans="1:8">
      <c r="A21" s="5" t="s">
        <v>145</v>
      </c>
      <c r="B21" s="1">
        <v>46917</v>
      </c>
      <c r="C21" s="1">
        <v>14023</v>
      </c>
      <c r="D21" s="1">
        <v>16494</v>
      </c>
      <c r="E21" s="1">
        <v>14832</v>
      </c>
      <c r="F21" s="1">
        <v>211</v>
      </c>
      <c r="H21" s="1">
        <v>92477</v>
      </c>
    </row>
    <row r="22" spans="1:8">
      <c r="A22" s="5" t="s">
        <v>149</v>
      </c>
      <c r="B22" s="1">
        <v>46048</v>
      </c>
      <c r="C22" s="1">
        <v>15914</v>
      </c>
      <c r="D22" s="1">
        <v>17151</v>
      </c>
      <c r="E22" s="1">
        <v>6858</v>
      </c>
      <c r="F22" s="1">
        <v>57</v>
      </c>
      <c r="H22" s="1">
        <v>86028</v>
      </c>
    </row>
    <row r="23" spans="1:8">
      <c r="A23" s="5" t="s">
        <v>146</v>
      </c>
      <c r="B23" s="1">
        <v>78537</v>
      </c>
      <c r="C23" s="1">
        <v>27203</v>
      </c>
      <c r="D23" s="1">
        <v>24416</v>
      </c>
      <c r="E23" s="1">
        <v>11937</v>
      </c>
      <c r="F23" s="1">
        <v>1034</v>
      </c>
      <c r="H23" s="1">
        <v>143127</v>
      </c>
    </row>
    <row r="24" spans="1:8">
      <c r="A24" s="5" t="s">
        <v>143</v>
      </c>
      <c r="B24" s="1">
        <v>68183</v>
      </c>
      <c r="C24" s="1">
        <v>16411</v>
      </c>
      <c r="D24" s="1">
        <v>32445</v>
      </c>
      <c r="E24" s="1">
        <v>25530</v>
      </c>
      <c r="F24" s="1">
        <v>390</v>
      </c>
      <c r="H24" s="1">
        <v>142959</v>
      </c>
    </row>
    <row r="25" spans="1:8">
      <c r="A25" s="5" t="s">
        <v>142</v>
      </c>
      <c r="B25" s="1">
        <v>83158</v>
      </c>
      <c r="C25" s="1">
        <v>35251</v>
      </c>
      <c r="D25" s="1">
        <v>27120</v>
      </c>
      <c r="E25" s="1">
        <v>14931</v>
      </c>
      <c r="F25" s="1">
        <v>128</v>
      </c>
      <c r="H25" s="1">
        <v>160588</v>
      </c>
    </row>
    <row r="26" spans="1:8">
      <c r="A26" s="3" t="s">
        <v>131</v>
      </c>
      <c r="B26" s="4">
        <v>291701</v>
      </c>
      <c r="C26" s="4">
        <v>49167</v>
      </c>
      <c r="D26" s="4">
        <v>125355</v>
      </c>
      <c r="E26" s="4">
        <v>62427</v>
      </c>
      <c r="F26" s="4">
        <v>1017</v>
      </c>
      <c r="G26" s="4"/>
      <c r="H26" s="4">
        <v>529667</v>
      </c>
    </row>
    <row r="27" spans="1:8">
      <c r="A27" s="5" t="s">
        <v>37</v>
      </c>
      <c r="B27" s="1">
        <v>29919</v>
      </c>
      <c r="C27" s="1">
        <v>5446</v>
      </c>
      <c r="D27" s="1">
        <v>13387</v>
      </c>
      <c r="E27" s="1">
        <v>9299</v>
      </c>
      <c r="F27" s="1">
        <v>80</v>
      </c>
      <c r="H27" s="1">
        <v>58131</v>
      </c>
    </row>
    <row r="28" spans="1:8">
      <c r="A28" s="5" t="s">
        <v>38</v>
      </c>
      <c r="B28" s="1">
        <v>37696</v>
      </c>
      <c r="C28" s="1">
        <v>6981</v>
      </c>
      <c r="D28" s="1">
        <v>18000</v>
      </c>
      <c r="E28" s="1">
        <v>8590</v>
      </c>
      <c r="F28" s="1">
        <v>132</v>
      </c>
      <c r="H28" s="1">
        <v>71399</v>
      </c>
    </row>
    <row r="29" spans="1:8">
      <c r="A29" s="5" t="s">
        <v>42</v>
      </c>
      <c r="B29" s="1">
        <v>29189</v>
      </c>
      <c r="C29" s="1">
        <v>5397</v>
      </c>
      <c r="D29" s="1">
        <v>12222</v>
      </c>
      <c r="E29" s="1">
        <v>5801</v>
      </c>
      <c r="F29" s="1">
        <v>137</v>
      </c>
      <c r="H29" s="1">
        <v>52746</v>
      </c>
    </row>
    <row r="30" spans="1:8">
      <c r="A30" s="5" t="s">
        <v>40</v>
      </c>
      <c r="B30" s="1">
        <v>60583</v>
      </c>
      <c r="C30" s="1">
        <v>12313</v>
      </c>
      <c r="D30" s="1">
        <v>26421</v>
      </c>
      <c r="E30" s="1">
        <v>13810</v>
      </c>
      <c r="F30" s="1">
        <v>144</v>
      </c>
      <c r="H30" s="1">
        <v>113271</v>
      </c>
    </row>
    <row r="31" spans="1:8">
      <c r="A31" s="5" t="s">
        <v>39</v>
      </c>
      <c r="B31" s="1">
        <v>70776</v>
      </c>
      <c r="C31" s="1">
        <v>7285</v>
      </c>
      <c r="D31" s="1">
        <v>25909</v>
      </c>
      <c r="E31" s="1">
        <v>12956</v>
      </c>
      <c r="F31" s="1">
        <v>428</v>
      </c>
      <c r="H31" s="1">
        <v>117354</v>
      </c>
    </row>
    <row r="32" spans="1:8">
      <c r="A32" s="5" t="s">
        <v>41</v>
      </c>
      <c r="B32" s="1">
        <v>63538</v>
      </c>
      <c r="C32" s="1">
        <v>11745</v>
      </c>
      <c r="D32" s="1">
        <v>29416</v>
      </c>
      <c r="E32" s="1">
        <v>11971</v>
      </c>
      <c r="F32" s="1">
        <v>96</v>
      </c>
      <c r="H32" s="1">
        <v>116766</v>
      </c>
    </row>
    <row r="33" spans="1:8">
      <c r="A33" s="3" t="s">
        <v>128</v>
      </c>
      <c r="B33" s="4">
        <v>458555</v>
      </c>
      <c r="C33" s="4">
        <v>81145</v>
      </c>
      <c r="D33" s="4">
        <v>171576</v>
      </c>
      <c r="E33" s="4">
        <v>77294</v>
      </c>
      <c r="F33" s="4">
        <v>1127</v>
      </c>
      <c r="G33" s="4"/>
      <c r="H33" s="4">
        <v>789697</v>
      </c>
    </row>
    <row r="34" spans="1:8">
      <c r="A34" s="5" t="s">
        <v>55</v>
      </c>
      <c r="B34" s="1">
        <v>97879</v>
      </c>
      <c r="C34" s="1">
        <v>9770</v>
      </c>
      <c r="D34" s="1">
        <v>38584</v>
      </c>
      <c r="E34" s="1">
        <v>17115</v>
      </c>
      <c r="F34" s="1">
        <v>307</v>
      </c>
      <c r="H34" s="1">
        <v>163655</v>
      </c>
    </row>
    <row r="35" spans="1:8">
      <c r="A35" s="5" t="s">
        <v>51</v>
      </c>
      <c r="B35" s="1">
        <v>148122</v>
      </c>
      <c r="C35" s="1">
        <v>43607</v>
      </c>
      <c r="D35" s="1">
        <v>49158</v>
      </c>
      <c r="E35" s="1">
        <v>26081</v>
      </c>
      <c r="F35" s="1">
        <v>481</v>
      </c>
      <c r="H35" s="1">
        <v>267449</v>
      </c>
    </row>
    <row r="36" spans="1:8">
      <c r="A36" s="5" t="s">
        <v>52</v>
      </c>
      <c r="B36" s="1">
        <v>93735</v>
      </c>
      <c r="C36" s="1">
        <v>8068</v>
      </c>
      <c r="D36" s="1">
        <v>37736</v>
      </c>
      <c r="E36" s="1">
        <v>16226</v>
      </c>
      <c r="F36" s="1">
        <v>117</v>
      </c>
      <c r="H36" s="1">
        <v>155882</v>
      </c>
    </row>
    <row r="37" spans="1:8">
      <c r="A37" s="5" t="s">
        <v>53</v>
      </c>
      <c r="B37" s="1">
        <v>87323</v>
      </c>
      <c r="C37" s="1">
        <v>13745</v>
      </c>
      <c r="D37" s="1">
        <v>33678</v>
      </c>
      <c r="E37" s="1">
        <v>12520</v>
      </c>
      <c r="F37" s="1">
        <v>102</v>
      </c>
      <c r="H37" s="1">
        <v>147368</v>
      </c>
    </row>
    <row r="38" spans="1:8">
      <c r="A38" s="5" t="s">
        <v>54</v>
      </c>
      <c r="B38" s="1">
        <v>31496</v>
      </c>
      <c r="C38" s="1">
        <v>5955</v>
      </c>
      <c r="D38" s="1">
        <v>12420</v>
      </c>
      <c r="E38" s="1">
        <v>5352</v>
      </c>
      <c r="F38" s="1">
        <v>120</v>
      </c>
      <c r="H38" s="1">
        <v>55343</v>
      </c>
    </row>
    <row r="39" spans="1:8">
      <c r="A39" s="3" t="s">
        <v>124</v>
      </c>
      <c r="B39" s="4">
        <v>319424</v>
      </c>
      <c r="C39" s="4">
        <v>76633</v>
      </c>
      <c r="D39" s="4">
        <v>123234</v>
      </c>
      <c r="E39" s="4">
        <v>76879</v>
      </c>
      <c r="F39" s="4">
        <v>1078</v>
      </c>
      <c r="G39" s="4"/>
      <c r="H39" s="4">
        <v>597248</v>
      </c>
    </row>
    <row r="40" spans="1:8">
      <c r="A40" s="5" t="s">
        <v>60</v>
      </c>
      <c r="B40" s="1">
        <v>39303</v>
      </c>
      <c r="C40" s="1">
        <v>6834</v>
      </c>
      <c r="D40" s="1">
        <v>10871</v>
      </c>
      <c r="E40" s="1">
        <v>7612</v>
      </c>
      <c r="F40" s="1">
        <v>80</v>
      </c>
      <c r="H40" s="1">
        <v>64700</v>
      </c>
    </row>
    <row r="41" spans="1:8">
      <c r="A41" s="5" t="s">
        <v>164</v>
      </c>
      <c r="B41" s="1">
        <v>37288</v>
      </c>
      <c r="C41" s="1">
        <v>10412</v>
      </c>
      <c r="D41" s="1">
        <v>14083</v>
      </c>
      <c r="E41" s="1">
        <v>7945</v>
      </c>
      <c r="F41" s="1">
        <v>104</v>
      </c>
      <c r="H41" s="1">
        <v>69832</v>
      </c>
    </row>
    <row r="42" spans="1:8">
      <c r="A42" s="5" t="s">
        <v>166</v>
      </c>
      <c r="B42" s="1">
        <v>20066</v>
      </c>
      <c r="C42" s="1">
        <v>5192</v>
      </c>
      <c r="D42" s="1">
        <v>6390</v>
      </c>
      <c r="E42" s="1">
        <v>3253</v>
      </c>
      <c r="H42" s="1">
        <v>34901</v>
      </c>
    </row>
    <row r="43" spans="1:8">
      <c r="A43" s="5" t="s">
        <v>61</v>
      </c>
      <c r="B43" s="1">
        <v>51298</v>
      </c>
      <c r="C43" s="1">
        <v>13786</v>
      </c>
      <c r="D43" s="1">
        <v>20465</v>
      </c>
      <c r="E43" s="1">
        <v>15971</v>
      </c>
      <c r="F43" s="1">
        <v>145</v>
      </c>
      <c r="H43" s="1">
        <v>101665</v>
      </c>
    </row>
    <row r="44" spans="1:8">
      <c r="A44" s="5" t="s">
        <v>165</v>
      </c>
      <c r="B44" s="1">
        <v>55867</v>
      </c>
      <c r="C44" s="1">
        <v>14533</v>
      </c>
      <c r="D44" s="1">
        <v>22114</v>
      </c>
      <c r="E44" s="1">
        <v>10790</v>
      </c>
      <c r="F44" s="1">
        <v>306</v>
      </c>
      <c r="H44" s="1">
        <v>103610</v>
      </c>
    </row>
    <row r="45" spans="1:8">
      <c r="A45" s="5" t="s">
        <v>62</v>
      </c>
      <c r="B45" s="1">
        <v>53126</v>
      </c>
      <c r="C45" s="1">
        <v>12487</v>
      </c>
      <c r="D45" s="1">
        <v>23465</v>
      </c>
      <c r="E45" s="1">
        <v>14004</v>
      </c>
      <c r="F45" s="1">
        <v>334</v>
      </c>
      <c r="H45" s="1">
        <v>103416</v>
      </c>
    </row>
    <row r="46" spans="1:8">
      <c r="A46" s="5" t="s">
        <v>167</v>
      </c>
      <c r="B46" s="1">
        <v>62476</v>
      </c>
      <c r="C46" s="1">
        <v>13389</v>
      </c>
      <c r="D46" s="1">
        <v>25846</v>
      </c>
      <c r="E46" s="1">
        <v>17304</v>
      </c>
      <c r="F46" s="1">
        <v>109</v>
      </c>
      <c r="H46" s="1">
        <v>119124</v>
      </c>
    </row>
    <row r="47" spans="1:8">
      <c r="A47" s="3" t="s">
        <v>135</v>
      </c>
      <c r="B47" s="4">
        <v>457320</v>
      </c>
      <c r="C47" s="4">
        <v>92869</v>
      </c>
      <c r="D47" s="4">
        <v>194706</v>
      </c>
      <c r="E47" s="4">
        <v>112671</v>
      </c>
      <c r="F47" s="4">
        <v>548</v>
      </c>
      <c r="G47" s="4"/>
      <c r="H47" s="4">
        <v>858114</v>
      </c>
    </row>
    <row r="48" spans="1:8">
      <c r="A48" s="5" t="s">
        <v>104</v>
      </c>
      <c r="B48" s="1">
        <v>85015</v>
      </c>
      <c r="C48" s="1">
        <v>12901</v>
      </c>
      <c r="D48" s="1">
        <v>44352</v>
      </c>
      <c r="E48" s="1">
        <v>17979</v>
      </c>
      <c r="F48" s="1">
        <v>160</v>
      </c>
      <c r="H48" s="1">
        <v>160407</v>
      </c>
    </row>
    <row r="49" spans="1:8">
      <c r="A49" s="5" t="s">
        <v>100</v>
      </c>
      <c r="B49" s="1">
        <v>72475</v>
      </c>
      <c r="C49" s="1">
        <v>12006</v>
      </c>
      <c r="D49" s="1">
        <v>28413</v>
      </c>
      <c r="E49" s="1">
        <v>19602</v>
      </c>
      <c r="F49" s="1">
        <v>184</v>
      </c>
      <c r="H49" s="1">
        <v>132680</v>
      </c>
    </row>
    <row r="50" spans="1:8">
      <c r="A50" s="5" t="s">
        <v>102</v>
      </c>
      <c r="B50" s="1">
        <v>52588</v>
      </c>
      <c r="C50" s="1">
        <v>14431</v>
      </c>
      <c r="D50" s="1">
        <v>22499</v>
      </c>
      <c r="E50" s="1">
        <v>14654</v>
      </c>
      <c r="F50" s="1">
        <v>109</v>
      </c>
      <c r="H50" s="1">
        <v>104281</v>
      </c>
    </row>
    <row r="51" spans="1:8">
      <c r="A51" s="5" t="s">
        <v>103</v>
      </c>
      <c r="B51" s="1">
        <v>172263</v>
      </c>
      <c r="C51" s="1">
        <v>36288</v>
      </c>
      <c r="D51" s="1">
        <v>68572</v>
      </c>
      <c r="E51" s="1">
        <v>40197</v>
      </c>
      <c r="F51" s="1">
        <v>95</v>
      </c>
      <c r="H51" s="1">
        <v>317415</v>
      </c>
    </row>
    <row r="52" spans="1:8">
      <c r="A52" s="5" t="s">
        <v>101</v>
      </c>
      <c r="B52" s="1">
        <v>74979</v>
      </c>
      <c r="C52" s="1">
        <v>17243</v>
      </c>
      <c r="D52" s="1">
        <v>30870</v>
      </c>
      <c r="E52" s="1">
        <v>20239</v>
      </c>
      <c r="H52" s="1">
        <v>143331</v>
      </c>
    </row>
    <row r="53" spans="1:8">
      <c r="A53" s="3" t="s">
        <v>126</v>
      </c>
      <c r="B53" s="4">
        <v>664348</v>
      </c>
      <c r="C53" s="4">
        <v>176558</v>
      </c>
      <c r="D53" s="4">
        <v>249464</v>
      </c>
      <c r="E53" s="4">
        <v>139197</v>
      </c>
      <c r="F53" s="4">
        <v>1676</v>
      </c>
      <c r="G53" s="4"/>
      <c r="H53" s="4">
        <v>1231243</v>
      </c>
    </row>
    <row r="54" spans="1:8">
      <c r="A54" s="5" t="s">
        <v>76</v>
      </c>
      <c r="B54" s="1">
        <v>153336</v>
      </c>
      <c r="C54" s="1">
        <v>41719</v>
      </c>
      <c r="D54" s="1">
        <v>40358</v>
      </c>
      <c r="E54" s="1">
        <v>29698</v>
      </c>
      <c r="F54" s="1">
        <v>315</v>
      </c>
      <c r="H54" s="1">
        <v>265426</v>
      </c>
    </row>
    <row r="55" spans="1:8">
      <c r="A55" s="5" t="s">
        <v>80</v>
      </c>
      <c r="B55" s="1">
        <v>135515</v>
      </c>
      <c r="C55" s="1">
        <v>38152</v>
      </c>
      <c r="D55" s="1">
        <v>58836</v>
      </c>
      <c r="E55" s="1">
        <v>31569</v>
      </c>
      <c r="F55" s="1">
        <v>239</v>
      </c>
      <c r="H55" s="1">
        <v>264311</v>
      </c>
    </row>
    <row r="56" spans="1:8">
      <c r="A56" s="5" t="s">
        <v>79</v>
      </c>
      <c r="B56" s="1">
        <v>162513</v>
      </c>
      <c r="C56" s="1">
        <v>40483</v>
      </c>
      <c r="D56" s="1">
        <v>65593</v>
      </c>
      <c r="E56" s="1">
        <v>31561</v>
      </c>
      <c r="F56" s="1">
        <v>204</v>
      </c>
      <c r="H56" s="1">
        <v>300354</v>
      </c>
    </row>
    <row r="57" spans="1:8">
      <c r="A57" s="5" t="s">
        <v>77</v>
      </c>
      <c r="B57" s="1">
        <v>97562</v>
      </c>
      <c r="C57" s="1">
        <v>16511</v>
      </c>
      <c r="D57" s="1">
        <v>39701</v>
      </c>
      <c r="E57" s="1">
        <v>20771</v>
      </c>
      <c r="F57" s="1">
        <v>759</v>
      </c>
      <c r="H57" s="1">
        <v>175304</v>
      </c>
    </row>
    <row r="58" spans="1:8">
      <c r="A58" s="5" t="s">
        <v>78</v>
      </c>
      <c r="B58" s="1">
        <v>115422</v>
      </c>
      <c r="C58" s="1">
        <v>39693</v>
      </c>
      <c r="D58" s="1">
        <v>44976</v>
      </c>
      <c r="E58" s="1">
        <v>25598</v>
      </c>
      <c r="F58" s="1">
        <v>159</v>
      </c>
      <c r="H58" s="1">
        <v>225848</v>
      </c>
    </row>
    <row r="59" spans="1:8">
      <c r="A59" s="3" t="s">
        <v>129</v>
      </c>
      <c r="B59" s="4">
        <v>369162</v>
      </c>
      <c r="C59" s="4">
        <v>71238</v>
      </c>
      <c r="D59" s="4">
        <v>156841</v>
      </c>
      <c r="E59" s="4">
        <v>82585</v>
      </c>
      <c r="F59" s="4">
        <v>1219</v>
      </c>
      <c r="G59" s="4"/>
      <c r="H59" s="4">
        <v>681045</v>
      </c>
    </row>
    <row r="60" spans="1:8">
      <c r="A60" s="5" t="s">
        <v>47</v>
      </c>
      <c r="B60" s="1">
        <v>30836</v>
      </c>
      <c r="C60" s="1">
        <v>5807</v>
      </c>
      <c r="D60" s="1">
        <v>14369</v>
      </c>
      <c r="E60" s="1">
        <v>7555</v>
      </c>
      <c r="F60" s="1">
        <v>159</v>
      </c>
      <c r="H60" s="1">
        <v>58726</v>
      </c>
    </row>
    <row r="61" spans="1:8">
      <c r="A61" s="5" t="s">
        <v>49</v>
      </c>
      <c r="B61" s="1">
        <v>45150</v>
      </c>
      <c r="C61" s="1">
        <v>9916</v>
      </c>
      <c r="D61" s="1">
        <v>20833</v>
      </c>
      <c r="E61" s="1">
        <v>9102</v>
      </c>
      <c r="F61" s="1">
        <v>30</v>
      </c>
      <c r="H61" s="1">
        <v>85031</v>
      </c>
    </row>
    <row r="62" spans="1:8">
      <c r="A62" s="5" t="s">
        <v>43</v>
      </c>
      <c r="B62" s="1">
        <v>15202</v>
      </c>
      <c r="C62" s="1">
        <v>2837</v>
      </c>
      <c r="D62" s="1">
        <v>5980</v>
      </c>
      <c r="E62" s="1">
        <v>3320</v>
      </c>
      <c r="F62" s="1">
        <v>87</v>
      </c>
      <c r="H62" s="1">
        <v>27426</v>
      </c>
    </row>
    <row r="63" spans="1:8">
      <c r="A63" s="5" t="s">
        <v>44</v>
      </c>
      <c r="B63" s="1">
        <v>35473</v>
      </c>
      <c r="C63" s="1">
        <v>3993</v>
      </c>
      <c r="D63" s="1">
        <v>14727</v>
      </c>
      <c r="E63" s="1">
        <v>15101</v>
      </c>
      <c r="F63" s="1">
        <v>320</v>
      </c>
      <c r="H63" s="1">
        <v>69614</v>
      </c>
    </row>
    <row r="64" spans="1:8">
      <c r="A64" s="5" t="s">
        <v>45</v>
      </c>
      <c r="B64" s="1">
        <v>49727</v>
      </c>
      <c r="C64" s="1">
        <v>5908</v>
      </c>
      <c r="D64" s="1">
        <v>16042</v>
      </c>
      <c r="E64" s="1">
        <v>5989</v>
      </c>
      <c r="F64" s="1">
        <v>48</v>
      </c>
      <c r="H64" s="1">
        <v>77714</v>
      </c>
    </row>
    <row r="65" spans="1:8">
      <c r="A65" s="5" t="s">
        <v>46</v>
      </c>
      <c r="B65" s="1">
        <v>16191</v>
      </c>
      <c r="C65" s="1">
        <v>2418</v>
      </c>
      <c r="D65" s="1">
        <v>6764</v>
      </c>
      <c r="E65" s="1">
        <v>3216</v>
      </c>
      <c r="F65" s="1">
        <v>125</v>
      </c>
      <c r="H65" s="1">
        <v>28714</v>
      </c>
    </row>
    <row r="66" spans="1:8">
      <c r="A66" s="5" t="s">
        <v>50</v>
      </c>
      <c r="B66" s="1">
        <v>101923</v>
      </c>
      <c r="C66" s="1">
        <v>25436</v>
      </c>
      <c r="D66" s="1">
        <v>46926</v>
      </c>
      <c r="E66" s="1">
        <v>22873</v>
      </c>
      <c r="F66" s="1">
        <v>296</v>
      </c>
      <c r="H66" s="1">
        <v>197454</v>
      </c>
    </row>
    <row r="67" spans="1:8">
      <c r="A67" s="5" t="s">
        <v>48</v>
      </c>
      <c r="B67" s="1">
        <v>74660</v>
      </c>
      <c r="C67" s="1">
        <v>14923</v>
      </c>
      <c r="D67" s="1">
        <v>31200</v>
      </c>
      <c r="E67" s="1">
        <v>15429</v>
      </c>
      <c r="F67" s="1">
        <v>154</v>
      </c>
      <c r="H67" s="1">
        <v>136366</v>
      </c>
    </row>
    <row r="68" spans="1:8">
      <c r="A68" s="3" t="s">
        <v>133</v>
      </c>
      <c r="B68" s="4">
        <v>384743</v>
      </c>
      <c r="C68" s="4">
        <v>45622</v>
      </c>
      <c r="D68" s="4">
        <v>138074</v>
      </c>
      <c r="E68" s="4">
        <v>60511</v>
      </c>
      <c r="F68" s="4">
        <v>954</v>
      </c>
      <c r="G68" s="4"/>
      <c r="H68" s="4">
        <v>629904</v>
      </c>
    </row>
    <row r="69" spans="1:8">
      <c r="A69" s="5" t="s">
        <v>89</v>
      </c>
      <c r="B69" s="1">
        <v>34306</v>
      </c>
      <c r="C69" s="1">
        <v>6468</v>
      </c>
      <c r="D69" s="1">
        <v>13755</v>
      </c>
      <c r="E69" s="1">
        <v>4942</v>
      </c>
      <c r="F69" s="1">
        <v>56</v>
      </c>
      <c r="H69" s="1">
        <v>59527</v>
      </c>
    </row>
    <row r="70" spans="1:8">
      <c r="A70" s="5" t="s">
        <v>95</v>
      </c>
      <c r="B70" s="1">
        <v>16064</v>
      </c>
      <c r="C70" s="1">
        <v>4037</v>
      </c>
      <c r="D70" s="1">
        <v>5466</v>
      </c>
      <c r="E70" s="1">
        <v>2569</v>
      </c>
      <c r="H70" s="1">
        <v>28136</v>
      </c>
    </row>
    <row r="71" spans="1:8">
      <c r="A71" s="5" t="s">
        <v>94</v>
      </c>
      <c r="B71" s="1">
        <v>10223</v>
      </c>
      <c r="C71" s="1">
        <v>2280</v>
      </c>
      <c r="D71" s="1">
        <v>3628</v>
      </c>
      <c r="E71" s="1">
        <v>1544</v>
      </c>
      <c r="H71" s="1">
        <v>17675</v>
      </c>
    </row>
    <row r="72" spans="1:8">
      <c r="A72" s="5" t="s">
        <v>90</v>
      </c>
      <c r="B72" s="1">
        <v>36310</v>
      </c>
      <c r="C72" s="1">
        <v>4607</v>
      </c>
      <c r="D72" s="1">
        <v>14112</v>
      </c>
      <c r="E72" s="1">
        <v>5563</v>
      </c>
      <c r="F72" s="1">
        <v>43</v>
      </c>
      <c r="H72" s="1">
        <v>60635</v>
      </c>
    </row>
    <row r="73" spans="1:8">
      <c r="A73" s="5" t="s">
        <v>91</v>
      </c>
      <c r="B73" s="1">
        <v>94158</v>
      </c>
      <c r="C73" s="1">
        <v>6507</v>
      </c>
      <c r="D73" s="1">
        <v>32182</v>
      </c>
      <c r="E73" s="1">
        <v>15249</v>
      </c>
      <c r="F73" s="1">
        <v>552</v>
      </c>
      <c r="H73" s="1">
        <v>148648</v>
      </c>
    </row>
    <row r="74" spans="1:8">
      <c r="A74" s="5" t="s">
        <v>92</v>
      </c>
      <c r="B74" s="1">
        <v>62414</v>
      </c>
      <c r="C74" s="1">
        <v>5192</v>
      </c>
      <c r="D74" s="1">
        <v>24966</v>
      </c>
      <c r="E74" s="1">
        <v>9321</v>
      </c>
      <c r="F74" s="1">
        <v>82</v>
      </c>
      <c r="H74" s="1">
        <v>101975</v>
      </c>
    </row>
    <row r="75" spans="1:8">
      <c r="A75" s="5" t="s">
        <v>93</v>
      </c>
      <c r="B75" s="1">
        <v>34488</v>
      </c>
      <c r="C75" s="1">
        <v>4972</v>
      </c>
      <c r="D75" s="1">
        <v>13100</v>
      </c>
      <c r="E75" s="1">
        <v>4724</v>
      </c>
      <c r="F75" s="1">
        <v>48</v>
      </c>
      <c r="H75" s="1">
        <v>57332</v>
      </c>
    </row>
    <row r="76" spans="1:8">
      <c r="A76" s="5" t="s">
        <v>96</v>
      </c>
      <c r="B76" s="1">
        <v>96780</v>
      </c>
      <c r="C76" s="1">
        <v>11559</v>
      </c>
      <c r="D76" s="1">
        <v>30865</v>
      </c>
      <c r="E76" s="1">
        <v>16599</v>
      </c>
      <c r="F76" s="1">
        <v>173</v>
      </c>
      <c r="H76" s="1">
        <v>155976</v>
      </c>
    </row>
    <row r="77" spans="1:8">
      <c r="A77" s="3" t="s">
        <v>123</v>
      </c>
      <c r="B77" s="4">
        <v>496652</v>
      </c>
      <c r="C77" s="4">
        <v>105238</v>
      </c>
      <c r="D77" s="4">
        <v>157578</v>
      </c>
      <c r="E77" s="4">
        <v>114975</v>
      </c>
      <c r="F77" s="4">
        <v>957</v>
      </c>
      <c r="G77" s="4"/>
      <c r="H77" s="4">
        <v>875400</v>
      </c>
    </row>
    <row r="78" spans="1:8">
      <c r="A78" s="5" t="s">
        <v>20</v>
      </c>
      <c r="B78" s="1">
        <v>127039</v>
      </c>
      <c r="C78" s="1">
        <v>29650</v>
      </c>
      <c r="D78" s="1">
        <v>39623</v>
      </c>
      <c r="E78" s="1">
        <v>21823</v>
      </c>
      <c r="F78" s="1">
        <v>70</v>
      </c>
      <c r="H78" s="1">
        <v>218205</v>
      </c>
    </row>
    <row r="79" spans="1:8">
      <c r="A79" s="5" t="s">
        <v>21</v>
      </c>
      <c r="B79" s="1">
        <v>151435</v>
      </c>
      <c r="C79" s="1">
        <v>28867</v>
      </c>
      <c r="D79" s="1">
        <v>44694</v>
      </c>
      <c r="E79" s="1">
        <v>36840</v>
      </c>
      <c r="F79" s="1">
        <v>116</v>
      </c>
      <c r="H79" s="1">
        <v>261952</v>
      </c>
    </row>
    <row r="80" spans="1:8">
      <c r="A80" s="5" t="s">
        <v>22</v>
      </c>
      <c r="B80" s="1">
        <v>71067</v>
      </c>
      <c r="C80" s="1">
        <v>15101</v>
      </c>
      <c r="D80" s="1">
        <v>23651</v>
      </c>
      <c r="E80" s="1">
        <v>13889</v>
      </c>
      <c r="F80" s="1">
        <v>67</v>
      </c>
      <c r="H80" s="1">
        <v>123775</v>
      </c>
    </row>
    <row r="81" spans="1:8">
      <c r="A81" s="5" t="s">
        <v>23</v>
      </c>
      <c r="B81" s="1">
        <v>23923</v>
      </c>
      <c r="C81" s="1">
        <v>6577</v>
      </c>
      <c r="D81" s="1">
        <v>8872</v>
      </c>
      <c r="E81" s="1">
        <v>9123</v>
      </c>
      <c r="H81" s="1">
        <v>48495</v>
      </c>
    </row>
    <row r="82" spans="1:8">
      <c r="A82" s="5" t="s">
        <v>24</v>
      </c>
      <c r="B82" s="1">
        <v>65680</v>
      </c>
      <c r="C82" s="1">
        <v>13899</v>
      </c>
      <c r="D82" s="1">
        <v>22278</v>
      </c>
      <c r="E82" s="1">
        <v>17879</v>
      </c>
      <c r="F82" s="1">
        <v>343</v>
      </c>
      <c r="H82" s="1">
        <v>120079</v>
      </c>
    </row>
    <row r="83" spans="1:8">
      <c r="A83" s="5" t="s">
        <v>25</v>
      </c>
      <c r="B83" s="1">
        <v>53351</v>
      </c>
      <c r="C83" s="1">
        <v>10017</v>
      </c>
      <c r="D83" s="1">
        <v>17304</v>
      </c>
      <c r="E83" s="1">
        <v>14801</v>
      </c>
      <c r="F83" s="1">
        <v>361</v>
      </c>
      <c r="H83" s="1">
        <v>95834</v>
      </c>
    </row>
    <row r="84" spans="1:8">
      <c r="A84" s="5" t="s">
        <v>26</v>
      </c>
      <c r="B84" s="1">
        <v>4157</v>
      </c>
      <c r="C84" s="1">
        <v>1127</v>
      </c>
      <c r="D84" s="1">
        <v>1156</v>
      </c>
      <c r="E84" s="1">
        <v>620</v>
      </c>
      <c r="H84" s="1">
        <v>7060</v>
      </c>
    </row>
    <row r="85" spans="1:8">
      <c r="A85" s="3" t="s">
        <v>130</v>
      </c>
      <c r="B85" s="4">
        <v>217823</v>
      </c>
      <c r="C85" s="4">
        <v>17995</v>
      </c>
      <c r="D85" s="4">
        <v>96173</v>
      </c>
      <c r="E85" s="4">
        <v>42973</v>
      </c>
      <c r="F85" s="4">
        <v>604</v>
      </c>
      <c r="G85" s="4"/>
      <c r="H85" s="4">
        <v>375568</v>
      </c>
    </row>
    <row r="86" spans="1:8">
      <c r="A86" s="5" t="s">
        <v>56</v>
      </c>
      <c r="B86" s="1">
        <v>39269</v>
      </c>
      <c r="C86" s="1">
        <v>3652</v>
      </c>
      <c r="D86" s="1">
        <v>14837</v>
      </c>
      <c r="E86" s="1">
        <v>8638</v>
      </c>
      <c r="F86" s="1">
        <v>152</v>
      </c>
      <c r="H86" s="1">
        <v>66548</v>
      </c>
    </row>
    <row r="87" spans="1:8">
      <c r="A87" s="5" t="s">
        <v>57</v>
      </c>
      <c r="B87" s="1">
        <v>68796</v>
      </c>
      <c r="C87" s="1">
        <v>2804</v>
      </c>
      <c r="D87" s="1">
        <v>27446</v>
      </c>
      <c r="E87" s="1">
        <v>10169</v>
      </c>
      <c r="F87" s="1">
        <v>150</v>
      </c>
      <c r="H87" s="1">
        <v>109365</v>
      </c>
    </row>
    <row r="88" spans="1:8">
      <c r="A88" s="5" t="s">
        <v>59</v>
      </c>
      <c r="B88" s="1">
        <v>84809</v>
      </c>
      <c r="C88" s="1">
        <v>7813</v>
      </c>
      <c r="D88" s="1">
        <v>43472</v>
      </c>
      <c r="E88" s="1">
        <v>19010</v>
      </c>
      <c r="F88" s="1">
        <v>180</v>
      </c>
      <c r="H88" s="1">
        <v>155284</v>
      </c>
    </row>
    <row r="89" spans="1:8">
      <c r="A89" s="5" t="s">
        <v>58</v>
      </c>
      <c r="B89" s="1">
        <v>24949</v>
      </c>
      <c r="C89" s="1">
        <v>3726</v>
      </c>
      <c r="D89" s="1">
        <v>10418</v>
      </c>
      <c r="E89" s="1">
        <v>5156</v>
      </c>
      <c r="F89" s="1">
        <v>122</v>
      </c>
      <c r="H89" s="1">
        <v>44371</v>
      </c>
    </row>
    <row r="90" spans="1:8">
      <c r="A90" s="3" t="s">
        <v>121</v>
      </c>
      <c r="B90" s="4">
        <v>263894</v>
      </c>
      <c r="C90" s="4">
        <v>31253</v>
      </c>
      <c r="D90" s="4">
        <v>96224</v>
      </c>
      <c r="E90" s="4">
        <v>48858</v>
      </c>
      <c r="F90" s="4">
        <v>792</v>
      </c>
      <c r="G90" s="4"/>
      <c r="H90" s="4">
        <v>441021</v>
      </c>
    </row>
    <row r="91" spans="1:8">
      <c r="A91" s="5" t="s">
        <v>28</v>
      </c>
      <c r="B91" s="1">
        <v>41091</v>
      </c>
      <c r="C91" s="1">
        <v>4150</v>
      </c>
      <c r="D91" s="1">
        <v>14728</v>
      </c>
      <c r="E91" s="1">
        <v>7191</v>
      </c>
      <c r="F91" s="1">
        <v>90</v>
      </c>
      <c r="H91" s="1">
        <v>67250</v>
      </c>
    </row>
    <row r="92" spans="1:8">
      <c r="A92" s="5" t="s">
        <v>33</v>
      </c>
      <c r="B92" s="1">
        <v>31838</v>
      </c>
      <c r="C92" s="1">
        <v>6884</v>
      </c>
      <c r="D92" s="1">
        <v>13239</v>
      </c>
      <c r="E92" s="1">
        <v>6673</v>
      </c>
      <c r="F92" s="1">
        <v>107</v>
      </c>
      <c r="H92" s="1">
        <v>58741</v>
      </c>
    </row>
    <row r="93" spans="1:8">
      <c r="A93" s="5" t="s">
        <v>29</v>
      </c>
      <c r="B93" s="1">
        <v>25445</v>
      </c>
      <c r="C93" s="1">
        <v>4062</v>
      </c>
      <c r="D93" s="1">
        <v>10647</v>
      </c>
      <c r="E93" s="1">
        <v>5321</v>
      </c>
      <c r="F93" s="1">
        <v>79</v>
      </c>
      <c r="H93" s="1">
        <v>45554</v>
      </c>
    </row>
    <row r="94" spans="1:8">
      <c r="A94" s="5" t="s">
        <v>34</v>
      </c>
      <c r="B94" s="1">
        <v>18702</v>
      </c>
      <c r="C94" s="1">
        <v>2951</v>
      </c>
      <c r="D94" s="1">
        <v>7182</v>
      </c>
      <c r="E94" s="1">
        <v>3389</v>
      </c>
      <c r="F94" s="1">
        <v>64</v>
      </c>
      <c r="H94" s="1">
        <v>32288</v>
      </c>
    </row>
    <row r="95" spans="1:8">
      <c r="A95" s="5" t="s">
        <v>36</v>
      </c>
      <c r="B95" s="1">
        <v>18667</v>
      </c>
      <c r="C95" s="1">
        <v>2218</v>
      </c>
      <c r="D95" s="1">
        <v>7359</v>
      </c>
      <c r="E95" s="1">
        <v>2792</v>
      </c>
      <c r="F95" s="1">
        <v>56</v>
      </c>
      <c r="H95" s="1">
        <v>31092</v>
      </c>
    </row>
    <row r="96" spans="1:8">
      <c r="A96" s="5" t="s">
        <v>30</v>
      </c>
      <c r="B96" s="1">
        <v>18442</v>
      </c>
      <c r="C96" s="1">
        <v>1648</v>
      </c>
      <c r="D96" s="1">
        <v>7027</v>
      </c>
      <c r="E96" s="1">
        <v>3596</v>
      </c>
      <c r="F96" s="1">
        <v>20</v>
      </c>
      <c r="H96" s="1">
        <v>30733</v>
      </c>
    </row>
    <row r="97" spans="1:8">
      <c r="A97" s="5" t="s">
        <v>35</v>
      </c>
      <c r="B97" s="1">
        <v>32159</v>
      </c>
      <c r="C97" s="1">
        <v>2826</v>
      </c>
      <c r="D97" s="1">
        <v>11179</v>
      </c>
      <c r="E97" s="1">
        <v>4500</v>
      </c>
      <c r="F97" s="1">
        <v>69</v>
      </c>
      <c r="H97" s="1">
        <v>50733</v>
      </c>
    </row>
    <row r="98" spans="1:8">
      <c r="A98" s="5" t="s">
        <v>31</v>
      </c>
      <c r="B98" s="1">
        <v>31615</v>
      </c>
      <c r="C98" s="1">
        <v>855</v>
      </c>
      <c r="D98" s="1">
        <v>9168</v>
      </c>
      <c r="E98" s="1">
        <v>6419</v>
      </c>
      <c r="F98" s="1">
        <v>262</v>
      </c>
      <c r="H98" s="1">
        <v>48319</v>
      </c>
    </row>
    <row r="99" spans="1:8">
      <c r="A99" s="5" t="s">
        <v>32</v>
      </c>
      <c r="B99" s="1">
        <v>18890</v>
      </c>
      <c r="C99" s="1">
        <v>3200</v>
      </c>
      <c r="D99" s="1">
        <v>7386</v>
      </c>
      <c r="E99" s="1">
        <v>3489</v>
      </c>
      <c r="F99" s="1">
        <v>21</v>
      </c>
      <c r="H99" s="1">
        <v>32986</v>
      </c>
    </row>
    <row r="100" spans="1:8">
      <c r="A100" s="5" t="s">
        <v>27</v>
      </c>
      <c r="B100" s="1">
        <v>27045</v>
      </c>
      <c r="C100" s="1">
        <v>2459</v>
      </c>
      <c r="D100" s="1">
        <v>8309</v>
      </c>
      <c r="E100" s="1">
        <v>5488</v>
      </c>
      <c r="F100" s="1">
        <v>24</v>
      </c>
      <c r="H100" s="1">
        <v>43325</v>
      </c>
    </row>
    <row r="101" spans="1:8">
      <c r="A101" s="3" t="s">
        <v>331</v>
      </c>
      <c r="B101" s="4">
        <v>686754</v>
      </c>
      <c r="C101" s="4">
        <v>284744</v>
      </c>
      <c r="D101" s="4">
        <v>262639</v>
      </c>
      <c r="E101" s="4">
        <v>109014</v>
      </c>
      <c r="F101" s="4">
        <v>1873</v>
      </c>
      <c r="G101" s="4">
        <v>24</v>
      </c>
      <c r="H101" s="4">
        <v>1345048</v>
      </c>
    </row>
    <row r="102" spans="1:8">
      <c r="A102" s="5" t="s">
        <v>332</v>
      </c>
      <c r="B102" s="1">
        <v>121387</v>
      </c>
      <c r="C102" s="1">
        <v>63583</v>
      </c>
      <c r="D102" s="1">
        <v>42332</v>
      </c>
      <c r="E102" s="1">
        <v>17360</v>
      </c>
      <c r="F102" s="1">
        <v>344</v>
      </c>
      <c r="H102" s="1">
        <v>245006</v>
      </c>
    </row>
    <row r="103" spans="1:8">
      <c r="A103" s="5" t="s">
        <v>333</v>
      </c>
      <c r="B103" s="1">
        <v>102956</v>
      </c>
      <c r="C103" s="1">
        <v>25871</v>
      </c>
      <c r="D103" s="1">
        <v>42485</v>
      </c>
      <c r="E103" s="1">
        <v>23405</v>
      </c>
      <c r="F103" s="1">
        <v>120</v>
      </c>
      <c r="H103" s="1">
        <v>194837</v>
      </c>
    </row>
    <row r="104" spans="1:8">
      <c r="A104" s="5" t="s">
        <v>334</v>
      </c>
      <c r="B104" s="1">
        <v>34155</v>
      </c>
      <c r="C104" s="1">
        <v>15508</v>
      </c>
      <c r="D104" s="1">
        <v>13516</v>
      </c>
      <c r="E104" s="1">
        <v>5779</v>
      </c>
      <c r="G104" s="1">
        <v>24</v>
      </c>
      <c r="H104" s="1">
        <v>68982</v>
      </c>
    </row>
    <row r="105" spans="1:8">
      <c r="A105" s="5" t="s">
        <v>335</v>
      </c>
      <c r="B105" s="1">
        <v>143404</v>
      </c>
      <c r="C105" s="1">
        <v>76591</v>
      </c>
      <c r="D105" s="1">
        <v>54672</v>
      </c>
      <c r="E105" s="1">
        <v>24322</v>
      </c>
      <c r="F105" s="1">
        <v>1027</v>
      </c>
      <c r="H105" s="1">
        <v>300016</v>
      </c>
    </row>
    <row r="106" spans="1:8">
      <c r="A106" s="5" t="s">
        <v>336</v>
      </c>
      <c r="B106" s="1">
        <v>73729</v>
      </c>
      <c r="C106" s="1">
        <v>39529</v>
      </c>
      <c r="D106" s="1">
        <v>24684</v>
      </c>
      <c r="E106" s="1">
        <v>6668</v>
      </c>
      <c r="F106" s="1">
        <v>110</v>
      </c>
      <c r="H106" s="1">
        <v>144720</v>
      </c>
    </row>
    <row r="107" spans="1:8">
      <c r="A107" s="5" t="s">
        <v>337</v>
      </c>
      <c r="B107" s="1">
        <v>69817</v>
      </c>
      <c r="C107" s="1">
        <v>19320</v>
      </c>
      <c r="D107" s="1">
        <v>30710</v>
      </c>
      <c r="E107" s="1">
        <v>12194</v>
      </c>
      <c r="F107" s="1">
        <v>93</v>
      </c>
      <c r="H107" s="1">
        <v>132134</v>
      </c>
    </row>
    <row r="108" spans="1:8">
      <c r="A108" s="5" t="s">
        <v>338</v>
      </c>
      <c r="B108" s="1">
        <v>100380</v>
      </c>
      <c r="C108" s="1">
        <v>29563</v>
      </c>
      <c r="D108" s="1">
        <v>39222</v>
      </c>
      <c r="E108" s="1">
        <v>13653</v>
      </c>
      <c r="F108" s="1">
        <v>151</v>
      </c>
      <c r="H108" s="1">
        <v>182969</v>
      </c>
    </row>
    <row r="109" spans="1:8">
      <c r="A109" s="5" t="s">
        <v>339</v>
      </c>
      <c r="B109" s="1">
        <v>26827</v>
      </c>
      <c r="C109" s="1">
        <v>10779</v>
      </c>
      <c r="D109" s="1">
        <v>9275</v>
      </c>
      <c r="E109" s="1">
        <v>2961</v>
      </c>
      <c r="F109" s="1">
        <v>28</v>
      </c>
      <c r="H109" s="1">
        <v>49870</v>
      </c>
    </row>
    <row r="110" spans="1:8">
      <c r="A110" s="5" t="s">
        <v>340</v>
      </c>
      <c r="B110" s="1">
        <v>14099</v>
      </c>
      <c r="C110" s="1">
        <v>4000</v>
      </c>
      <c r="D110" s="1">
        <v>5743</v>
      </c>
      <c r="E110" s="1">
        <v>2672</v>
      </c>
      <c r="H110" s="1">
        <v>26514</v>
      </c>
    </row>
    <row r="111" spans="1:8">
      <c r="A111" s="3" t="s">
        <v>132</v>
      </c>
      <c r="B111" s="4">
        <v>213520</v>
      </c>
      <c r="C111" s="4">
        <v>47315</v>
      </c>
      <c r="D111" s="4">
        <v>76990</v>
      </c>
      <c r="E111" s="4">
        <v>45653</v>
      </c>
      <c r="F111" s="4">
        <v>675</v>
      </c>
      <c r="G111" s="4"/>
      <c r="H111" s="4">
        <v>384153</v>
      </c>
    </row>
    <row r="112" spans="1:8">
      <c r="A112" s="5" t="s">
        <v>63</v>
      </c>
      <c r="B112" s="1">
        <v>50494</v>
      </c>
      <c r="C112" s="1">
        <v>5369</v>
      </c>
      <c r="D112" s="1">
        <v>15898</v>
      </c>
      <c r="E112" s="1">
        <v>12338</v>
      </c>
      <c r="F112" s="1">
        <v>295</v>
      </c>
      <c r="H112" s="1">
        <v>84394</v>
      </c>
    </row>
    <row r="113" spans="1:8">
      <c r="A113" s="5" t="s">
        <v>66</v>
      </c>
      <c r="B113" s="1">
        <v>91652</v>
      </c>
      <c r="C113" s="1">
        <v>18305</v>
      </c>
      <c r="D113" s="1">
        <v>36598</v>
      </c>
      <c r="E113" s="1">
        <v>17518</v>
      </c>
      <c r="F113" s="1">
        <v>145</v>
      </c>
      <c r="H113" s="1">
        <v>164218</v>
      </c>
    </row>
    <row r="114" spans="1:8">
      <c r="A114" s="5" t="s">
        <v>64</v>
      </c>
      <c r="B114" s="1">
        <v>33966</v>
      </c>
      <c r="C114" s="1">
        <v>14697</v>
      </c>
      <c r="D114" s="1">
        <v>11148</v>
      </c>
      <c r="E114" s="1">
        <v>7731</v>
      </c>
      <c r="F114" s="1">
        <v>92</v>
      </c>
      <c r="H114" s="1">
        <v>67634</v>
      </c>
    </row>
    <row r="115" spans="1:8">
      <c r="A115" s="5" t="s">
        <v>65</v>
      </c>
      <c r="B115" s="1">
        <v>37408</v>
      </c>
      <c r="C115" s="1">
        <v>8944</v>
      </c>
      <c r="D115" s="1">
        <v>13346</v>
      </c>
      <c r="E115" s="1">
        <v>8066</v>
      </c>
      <c r="F115" s="1">
        <v>143</v>
      </c>
      <c r="H115" s="1">
        <v>67907</v>
      </c>
    </row>
    <row r="116" spans="1:8">
      <c r="A116" s="3" t="s">
        <v>136</v>
      </c>
      <c r="B116" s="4">
        <v>256468</v>
      </c>
      <c r="C116" s="4">
        <v>44731</v>
      </c>
      <c r="D116" s="4">
        <v>99659</v>
      </c>
      <c r="E116" s="4">
        <v>44763</v>
      </c>
      <c r="F116" s="4">
        <v>739</v>
      </c>
      <c r="G116" s="4"/>
      <c r="H116" s="4">
        <v>446360</v>
      </c>
    </row>
    <row r="117" spans="1:8">
      <c r="A117" s="5" t="s">
        <v>109</v>
      </c>
      <c r="B117" s="1">
        <v>110474</v>
      </c>
      <c r="C117" s="1">
        <v>17633</v>
      </c>
      <c r="D117" s="1">
        <v>46316</v>
      </c>
      <c r="E117" s="1">
        <v>21809</v>
      </c>
      <c r="F117" s="1">
        <v>335</v>
      </c>
      <c r="H117" s="1">
        <v>196567</v>
      </c>
    </row>
    <row r="118" spans="1:8">
      <c r="A118" s="5" t="s">
        <v>108</v>
      </c>
      <c r="B118" s="1">
        <v>39363</v>
      </c>
      <c r="C118" s="1">
        <v>10149</v>
      </c>
      <c r="D118" s="1">
        <v>15665</v>
      </c>
      <c r="E118" s="1">
        <v>7534</v>
      </c>
      <c r="F118" s="1">
        <v>88</v>
      </c>
      <c r="H118" s="1">
        <v>72799</v>
      </c>
    </row>
    <row r="119" spans="1:8">
      <c r="A119" s="5" t="s">
        <v>105</v>
      </c>
      <c r="B119" s="1">
        <v>40034</v>
      </c>
      <c r="C119" s="1">
        <v>8782</v>
      </c>
      <c r="D119" s="1">
        <v>14652</v>
      </c>
      <c r="E119" s="1">
        <v>6002</v>
      </c>
      <c r="F119" s="1">
        <v>92</v>
      </c>
      <c r="H119" s="1">
        <v>69562</v>
      </c>
    </row>
    <row r="120" spans="1:8">
      <c r="A120" s="5" t="s">
        <v>106</v>
      </c>
      <c r="B120" s="1">
        <v>20996</v>
      </c>
      <c r="C120" s="1">
        <v>4337</v>
      </c>
      <c r="D120" s="1">
        <v>7590</v>
      </c>
      <c r="E120" s="1">
        <v>2578</v>
      </c>
      <c r="H120" s="1">
        <v>35501</v>
      </c>
    </row>
    <row r="121" spans="1:8">
      <c r="A121" s="5" t="s">
        <v>107</v>
      </c>
      <c r="B121" s="1">
        <v>45601</v>
      </c>
      <c r="C121" s="1">
        <v>3830</v>
      </c>
      <c r="D121" s="1">
        <v>15436</v>
      </c>
      <c r="E121" s="1">
        <v>6840</v>
      </c>
      <c r="F121" s="1">
        <v>224</v>
      </c>
      <c r="H121" s="1">
        <v>71931</v>
      </c>
    </row>
    <row r="122" spans="1:8">
      <c r="A122" s="3" t="s">
        <v>125</v>
      </c>
      <c r="B122" s="4">
        <v>688049</v>
      </c>
      <c r="C122" s="4">
        <v>167243</v>
      </c>
      <c r="D122" s="4">
        <v>236572</v>
      </c>
      <c r="E122" s="4">
        <v>116928</v>
      </c>
      <c r="F122" s="4">
        <v>1949</v>
      </c>
      <c r="G122" s="4"/>
      <c r="H122" s="4">
        <v>1210741</v>
      </c>
    </row>
    <row r="123" spans="1:8">
      <c r="A123" s="5" t="s">
        <v>67</v>
      </c>
      <c r="B123" s="1">
        <v>37150</v>
      </c>
      <c r="C123" s="1">
        <v>6940</v>
      </c>
      <c r="D123" s="1">
        <v>8551</v>
      </c>
      <c r="E123" s="1">
        <v>10105</v>
      </c>
      <c r="H123" s="1">
        <v>62746</v>
      </c>
    </row>
    <row r="124" spans="1:8">
      <c r="A124" s="5" t="s">
        <v>73</v>
      </c>
      <c r="B124" s="1">
        <v>128963</v>
      </c>
      <c r="C124" s="1">
        <v>37038</v>
      </c>
      <c r="D124" s="1">
        <v>50869</v>
      </c>
      <c r="E124" s="1">
        <v>20425</v>
      </c>
      <c r="F124" s="1">
        <v>523</v>
      </c>
      <c r="H124" s="1">
        <v>237818</v>
      </c>
    </row>
    <row r="125" spans="1:8">
      <c r="A125" s="5" t="s">
        <v>74</v>
      </c>
      <c r="B125" s="1">
        <v>149414</v>
      </c>
      <c r="C125" s="1">
        <v>36797</v>
      </c>
      <c r="D125" s="1">
        <v>56330</v>
      </c>
      <c r="E125" s="1">
        <v>17216</v>
      </c>
      <c r="F125" s="1">
        <v>238</v>
      </c>
      <c r="H125" s="1">
        <v>259995</v>
      </c>
    </row>
    <row r="126" spans="1:8">
      <c r="A126" s="5" t="s">
        <v>68</v>
      </c>
      <c r="B126" s="1">
        <v>45363</v>
      </c>
      <c r="C126" s="1">
        <v>14651</v>
      </c>
      <c r="D126" s="1">
        <v>12541</v>
      </c>
      <c r="E126" s="1">
        <v>8245</v>
      </c>
      <c r="F126" s="1">
        <v>123</v>
      </c>
      <c r="H126" s="1">
        <v>80923</v>
      </c>
    </row>
    <row r="127" spans="1:8">
      <c r="A127" s="5" t="s">
        <v>69</v>
      </c>
      <c r="B127" s="1">
        <v>33645</v>
      </c>
      <c r="C127" s="1">
        <v>8486</v>
      </c>
      <c r="D127" s="1">
        <v>8592</v>
      </c>
      <c r="E127" s="1">
        <v>4991</v>
      </c>
      <c r="F127" s="1">
        <v>69</v>
      </c>
      <c r="H127" s="1">
        <v>55783</v>
      </c>
    </row>
    <row r="128" spans="1:8">
      <c r="A128" s="5" t="s">
        <v>70</v>
      </c>
      <c r="B128" s="1">
        <v>78759</v>
      </c>
      <c r="C128" s="1">
        <v>20365</v>
      </c>
      <c r="D128" s="1">
        <v>28170</v>
      </c>
      <c r="E128" s="1">
        <v>11131</v>
      </c>
      <c r="F128" s="1">
        <v>124</v>
      </c>
      <c r="H128" s="1">
        <v>138549</v>
      </c>
    </row>
    <row r="129" spans="1:8">
      <c r="A129" s="5" t="s">
        <v>71</v>
      </c>
      <c r="B129" s="1">
        <v>89856</v>
      </c>
      <c r="C129" s="1">
        <v>21334</v>
      </c>
      <c r="D129" s="1">
        <v>30124</v>
      </c>
      <c r="E129" s="1">
        <v>18778</v>
      </c>
      <c r="F129" s="1">
        <v>124</v>
      </c>
      <c r="H129" s="1">
        <v>160216</v>
      </c>
    </row>
    <row r="130" spans="1:8">
      <c r="A130" s="5" t="s">
        <v>72</v>
      </c>
      <c r="B130" s="1">
        <v>56053</v>
      </c>
      <c r="C130" s="1">
        <v>5224</v>
      </c>
      <c r="D130" s="1">
        <v>18949</v>
      </c>
      <c r="E130" s="1">
        <v>16791</v>
      </c>
      <c r="F130" s="1">
        <v>569</v>
      </c>
      <c r="H130" s="1">
        <v>97586</v>
      </c>
    </row>
    <row r="131" spans="1:8">
      <c r="A131" s="5" t="s">
        <v>75</v>
      </c>
      <c r="B131" s="1">
        <v>68846</v>
      </c>
      <c r="C131" s="1">
        <v>16408</v>
      </c>
      <c r="D131" s="1">
        <v>22446</v>
      </c>
      <c r="E131" s="1">
        <v>9246</v>
      </c>
      <c r="F131" s="1">
        <v>179</v>
      </c>
      <c r="H131" s="1">
        <v>117125</v>
      </c>
    </row>
    <row r="132" spans="1:8">
      <c r="A132" s="3" t="s">
        <v>127</v>
      </c>
      <c r="B132" s="4">
        <v>378398</v>
      </c>
      <c r="C132" s="4">
        <v>63440</v>
      </c>
      <c r="D132" s="4">
        <v>156802</v>
      </c>
      <c r="E132" s="4">
        <v>64867</v>
      </c>
      <c r="F132" s="4">
        <v>875</v>
      </c>
      <c r="G132" s="4"/>
      <c r="H132" s="4">
        <v>664382</v>
      </c>
    </row>
    <row r="133" spans="1:8">
      <c r="A133" s="5" t="s">
        <v>86</v>
      </c>
      <c r="B133" s="1">
        <v>35151</v>
      </c>
      <c r="C133" s="1">
        <v>6608</v>
      </c>
      <c r="D133" s="1">
        <v>15638</v>
      </c>
      <c r="E133" s="1">
        <v>5345</v>
      </c>
      <c r="F133" s="1">
        <v>106</v>
      </c>
      <c r="H133" s="1">
        <v>62848</v>
      </c>
    </row>
    <row r="134" spans="1:8">
      <c r="A134" s="5" t="s">
        <v>81</v>
      </c>
      <c r="B134" s="1">
        <v>17977</v>
      </c>
      <c r="C134" s="1">
        <v>3081</v>
      </c>
      <c r="D134" s="1">
        <v>7342</v>
      </c>
      <c r="E134" s="1">
        <v>3206</v>
      </c>
      <c r="H134" s="1">
        <v>31606</v>
      </c>
    </row>
    <row r="135" spans="1:8">
      <c r="A135" s="5" t="s">
        <v>82</v>
      </c>
      <c r="B135" s="1">
        <v>42003</v>
      </c>
      <c r="C135" s="1">
        <v>4355</v>
      </c>
      <c r="D135" s="1">
        <v>16771</v>
      </c>
      <c r="E135" s="1">
        <v>11189</v>
      </c>
      <c r="F135" s="1">
        <v>315</v>
      </c>
      <c r="H135" s="1">
        <v>74633</v>
      </c>
    </row>
    <row r="136" spans="1:8">
      <c r="A136" s="5" t="s">
        <v>87</v>
      </c>
      <c r="B136" s="1">
        <v>36951</v>
      </c>
      <c r="C136" s="1">
        <v>7353</v>
      </c>
      <c r="D136" s="1">
        <v>15856</v>
      </c>
      <c r="E136" s="1">
        <v>7332</v>
      </c>
      <c r="F136" s="1">
        <v>60</v>
      </c>
      <c r="H136" s="1">
        <v>67552</v>
      </c>
    </row>
    <row r="137" spans="1:8">
      <c r="A137" s="5" t="s">
        <v>83</v>
      </c>
      <c r="B137" s="1">
        <v>65261</v>
      </c>
      <c r="C137" s="1">
        <v>14257</v>
      </c>
      <c r="D137" s="1">
        <v>25375</v>
      </c>
      <c r="E137" s="1">
        <v>10717</v>
      </c>
      <c r="F137" s="1">
        <v>146</v>
      </c>
      <c r="H137" s="1">
        <v>115756</v>
      </c>
    </row>
    <row r="138" spans="1:8">
      <c r="A138" s="5" t="s">
        <v>85</v>
      </c>
      <c r="B138" s="1">
        <v>37974</v>
      </c>
      <c r="C138" s="1">
        <v>7468</v>
      </c>
      <c r="D138" s="1">
        <v>15995</v>
      </c>
      <c r="E138" s="1">
        <v>5357</v>
      </c>
      <c r="F138" s="1">
        <v>74</v>
      </c>
      <c r="H138" s="1">
        <v>66868</v>
      </c>
    </row>
    <row r="139" spans="1:8">
      <c r="A139" s="5" t="s">
        <v>88</v>
      </c>
      <c r="B139" s="1">
        <v>93275</v>
      </c>
      <c r="C139" s="1">
        <v>14404</v>
      </c>
      <c r="D139" s="1">
        <v>40965</v>
      </c>
      <c r="E139" s="1">
        <v>12936</v>
      </c>
      <c r="F139" s="1">
        <v>82</v>
      </c>
      <c r="H139" s="1">
        <v>161662</v>
      </c>
    </row>
    <row r="140" spans="1:8">
      <c r="A140" s="5" t="s">
        <v>84</v>
      </c>
      <c r="B140" s="1">
        <v>49806</v>
      </c>
      <c r="C140" s="1">
        <v>5914</v>
      </c>
      <c r="D140" s="1">
        <v>18860</v>
      </c>
      <c r="E140" s="1">
        <v>8785</v>
      </c>
      <c r="F140" s="1">
        <v>92</v>
      </c>
      <c r="H140" s="1">
        <v>83457</v>
      </c>
    </row>
    <row r="141" spans="1:8">
      <c r="A141" s="3" t="s">
        <v>163</v>
      </c>
      <c r="B141" s="4">
        <v>205583</v>
      </c>
      <c r="C141" s="4">
        <v>54616</v>
      </c>
      <c r="D141" s="4">
        <v>82515</v>
      </c>
      <c r="E141" s="4">
        <v>43100</v>
      </c>
      <c r="F141" s="4">
        <v>856</v>
      </c>
      <c r="G141" s="4"/>
      <c r="H141" s="4">
        <v>386670</v>
      </c>
    </row>
    <row r="142" spans="1:8">
      <c r="A142" s="5" t="s">
        <v>330</v>
      </c>
      <c r="B142" s="1">
        <v>205583</v>
      </c>
      <c r="C142" s="1">
        <v>54616</v>
      </c>
      <c r="D142" s="1">
        <v>82515</v>
      </c>
      <c r="E142" s="1">
        <v>43100</v>
      </c>
      <c r="F142" s="1">
        <v>856</v>
      </c>
      <c r="H142" s="1">
        <v>386670</v>
      </c>
    </row>
    <row r="143" spans="1:8">
      <c r="A143" s="3" t="s">
        <v>152</v>
      </c>
      <c r="B143" s="4">
        <v>139754</v>
      </c>
      <c r="C143" s="4">
        <v>21231</v>
      </c>
      <c r="D143" s="4">
        <v>60392</v>
      </c>
      <c r="E143" s="4">
        <v>28965</v>
      </c>
      <c r="F143" s="4">
        <v>632</v>
      </c>
      <c r="G143" s="4"/>
      <c r="H143" s="4">
        <v>250974</v>
      </c>
    </row>
    <row r="144" spans="1:8">
      <c r="A144" s="5" t="s">
        <v>155</v>
      </c>
      <c r="B144" s="1">
        <v>37790</v>
      </c>
      <c r="C144" s="1">
        <v>5880</v>
      </c>
      <c r="D144" s="1">
        <v>15472</v>
      </c>
      <c r="E144" s="1">
        <v>8163</v>
      </c>
      <c r="F144" s="1">
        <v>179</v>
      </c>
      <c r="H144" s="1">
        <v>67484</v>
      </c>
    </row>
    <row r="145" spans="1:8">
      <c r="A145" s="5" t="s">
        <v>154</v>
      </c>
      <c r="B145" s="1">
        <v>27419</v>
      </c>
      <c r="C145" s="1">
        <v>4925</v>
      </c>
      <c r="D145" s="1">
        <v>9839</v>
      </c>
      <c r="E145" s="1">
        <v>7839</v>
      </c>
      <c r="H145" s="1">
        <v>50022</v>
      </c>
    </row>
    <row r="146" spans="1:8">
      <c r="A146" s="6" t="s">
        <v>153</v>
      </c>
      <c r="B146" s="7">
        <v>74545</v>
      </c>
      <c r="C146" s="7">
        <v>10426</v>
      </c>
      <c r="D146" s="7">
        <v>35081</v>
      </c>
      <c r="E146" s="7">
        <v>12963</v>
      </c>
      <c r="F146" s="7">
        <v>453</v>
      </c>
      <c r="G146" s="7"/>
      <c r="H146" s="7">
        <v>133468</v>
      </c>
    </row>
    <row r="147" spans="1:8">
      <c r="A147" s="8" t="s">
        <v>120</v>
      </c>
      <c r="B147" s="9">
        <v>8297004</v>
      </c>
      <c r="C147" s="9">
        <v>1972392</v>
      </c>
      <c r="D147" s="9">
        <v>3120492</v>
      </c>
      <c r="E147" s="9">
        <v>1626451</v>
      </c>
      <c r="F147" s="9">
        <v>23486</v>
      </c>
      <c r="G147" s="9">
        <v>181</v>
      </c>
      <c r="H147" s="9">
        <v>15040006</v>
      </c>
    </row>
  </sheetData>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26" workbookViewId="0">
      <selection activeCell="F146" sqref="F146"/>
    </sheetView>
  </sheetViews>
  <sheetFormatPr defaultColWidth="9" defaultRowHeight="15.75" outlineLevelCol="3"/>
  <cols>
    <col min="1" max="1" width="18.25" customWidth="true"/>
    <col min="2" max="4" width="20.375" customWidth="true"/>
  </cols>
  <sheetData>
    <row r="1" ht="27" spans="1:4">
      <c r="A1" s="13" t="s">
        <v>3</v>
      </c>
      <c r="B1" s="132" t="s">
        <v>17</v>
      </c>
      <c r="C1" s="132" t="s">
        <v>18</v>
      </c>
      <c r="D1" s="133" t="s">
        <v>19</v>
      </c>
    </row>
    <row r="2" spans="1:4">
      <c r="A2" s="134"/>
      <c r="B2" s="135">
        <f>B3+B13+B29+B40+B54+B62+B71+B76+B83+B97+B106+B120+B133+B139+B149</f>
        <v>118416</v>
      </c>
      <c r="C2" s="135">
        <f>C3+C13+C29+C40+C54+C62+C71+C76+C83+C97+C106+C120+C133+C139+C149</f>
        <v>27893.259148</v>
      </c>
      <c r="D2" s="136">
        <f t="shared" ref="D2:D65" si="0">C2/B2</f>
        <v>0.235553127516552</v>
      </c>
    </row>
    <row r="3" spans="1:4">
      <c r="A3" s="134"/>
      <c r="B3" s="137">
        <v>10195</v>
      </c>
      <c r="C3" s="137">
        <v>1180.342338</v>
      </c>
      <c r="D3" s="136">
        <f t="shared" si="0"/>
        <v>0.115776590289358</v>
      </c>
    </row>
    <row r="4" spans="1:4">
      <c r="A4" s="134"/>
      <c r="B4" s="137">
        <v>9738</v>
      </c>
      <c r="C4" s="137">
        <v>1107.216164</v>
      </c>
      <c r="D4" s="136">
        <f t="shared" si="0"/>
        <v>0.113700571369891</v>
      </c>
    </row>
    <row r="5" spans="1:4">
      <c r="A5" s="138" t="s">
        <v>20</v>
      </c>
      <c r="B5" s="139">
        <v>2652</v>
      </c>
      <c r="C5" s="139">
        <v>207.5909</v>
      </c>
      <c r="D5" s="140">
        <f t="shared" si="0"/>
        <v>0.0782771116138763</v>
      </c>
    </row>
    <row r="6" spans="1:4">
      <c r="A6" s="138" t="s">
        <v>21</v>
      </c>
      <c r="B6" s="139">
        <v>2986</v>
      </c>
      <c r="C6" s="139">
        <v>139.565931</v>
      </c>
      <c r="D6" s="140">
        <f t="shared" si="0"/>
        <v>0.046740097454789</v>
      </c>
    </row>
    <row r="7" spans="1:4">
      <c r="A7" s="138" t="s">
        <v>22</v>
      </c>
      <c r="B7" s="139">
        <v>1136</v>
      </c>
      <c r="C7" s="139">
        <v>121.150695</v>
      </c>
      <c r="D7" s="140">
        <f t="shared" si="0"/>
        <v>0.106646738556338</v>
      </c>
    </row>
    <row r="8" spans="1:4">
      <c r="A8" s="138" t="s">
        <v>23</v>
      </c>
      <c r="B8" s="139">
        <v>769</v>
      </c>
      <c r="C8" s="139">
        <v>0</v>
      </c>
      <c r="D8" s="140">
        <f t="shared" si="0"/>
        <v>0</v>
      </c>
    </row>
    <row r="9" spans="1:4">
      <c r="A9" s="138" t="s">
        <v>24</v>
      </c>
      <c r="B9" s="139">
        <v>1036</v>
      </c>
      <c r="C9" s="139">
        <v>104</v>
      </c>
      <c r="D9" s="140">
        <f t="shared" si="0"/>
        <v>0.1003861003861</v>
      </c>
    </row>
    <row r="10" spans="1:4">
      <c r="A10" s="138" t="s">
        <v>25</v>
      </c>
      <c r="B10" s="139">
        <v>1159</v>
      </c>
      <c r="C10" s="139">
        <v>534.908638</v>
      </c>
      <c r="D10" s="140">
        <f t="shared" si="0"/>
        <v>0.461526003451251</v>
      </c>
    </row>
    <row r="11" spans="1:4">
      <c r="A11" s="134"/>
      <c r="B11" s="137">
        <v>457</v>
      </c>
      <c r="C11" s="137">
        <v>73.126174</v>
      </c>
      <c r="D11" s="136">
        <f t="shared" si="0"/>
        <v>0.160013509846827</v>
      </c>
    </row>
    <row r="12" spans="1:4">
      <c r="A12" s="138" t="s">
        <v>26</v>
      </c>
      <c r="B12" s="139">
        <v>457</v>
      </c>
      <c r="C12" s="139">
        <v>73.126174</v>
      </c>
      <c r="D12" s="140">
        <f t="shared" si="0"/>
        <v>0.160013509846827</v>
      </c>
    </row>
    <row r="13" spans="1:4">
      <c r="A13" s="134"/>
      <c r="B13" s="137">
        <v>7953</v>
      </c>
      <c r="C13" s="137">
        <v>4190.384656</v>
      </c>
      <c r="D13" s="136">
        <f t="shared" si="0"/>
        <v>0.526893581793034</v>
      </c>
    </row>
    <row r="14" spans="1:4">
      <c r="A14" s="134"/>
      <c r="B14" s="137">
        <v>4101</v>
      </c>
      <c r="C14" s="137">
        <v>1683.938472</v>
      </c>
      <c r="D14" s="136">
        <f t="shared" si="0"/>
        <v>0.410616550109729</v>
      </c>
    </row>
    <row r="15" spans="1:4">
      <c r="A15" s="138" t="s">
        <v>27</v>
      </c>
      <c r="B15" s="139">
        <v>669</v>
      </c>
      <c r="C15" s="139">
        <v>43.3504</v>
      </c>
      <c r="D15" s="140">
        <f t="shared" si="0"/>
        <v>0.0647988041853513</v>
      </c>
    </row>
    <row r="16" spans="1:4">
      <c r="A16" s="138" t="s">
        <v>28</v>
      </c>
      <c r="B16" s="139">
        <v>758</v>
      </c>
      <c r="C16" s="139">
        <v>268.396875</v>
      </c>
      <c r="D16" s="140">
        <f t="shared" si="0"/>
        <v>0.35408558707124</v>
      </c>
    </row>
    <row r="17" spans="1:4">
      <c r="A17" s="138" t="s">
        <v>29</v>
      </c>
      <c r="B17" s="139">
        <v>535</v>
      </c>
      <c r="C17" s="139">
        <v>58.124794</v>
      </c>
      <c r="D17" s="140">
        <f t="shared" si="0"/>
        <v>0.108644474766355</v>
      </c>
    </row>
    <row r="18" spans="1:4">
      <c r="A18" s="138" t="s">
        <v>30</v>
      </c>
      <c r="B18" s="139">
        <v>713</v>
      </c>
      <c r="C18" s="139">
        <v>530.302454</v>
      </c>
      <c r="D18" s="140">
        <f t="shared" si="0"/>
        <v>0.743762207573633</v>
      </c>
    </row>
    <row r="19" spans="1:4">
      <c r="A19" s="138" t="s">
        <v>31</v>
      </c>
      <c r="B19" s="139">
        <v>724</v>
      </c>
      <c r="C19" s="139">
        <v>502</v>
      </c>
      <c r="D19" s="140">
        <f t="shared" si="0"/>
        <v>0.693370165745856</v>
      </c>
    </row>
    <row r="20" spans="1:4">
      <c r="A20" s="138" t="s">
        <v>32</v>
      </c>
      <c r="B20" s="139">
        <v>702</v>
      </c>
      <c r="C20" s="139">
        <v>281.763949</v>
      </c>
      <c r="D20" s="140">
        <f t="shared" si="0"/>
        <v>0.401373146723647</v>
      </c>
    </row>
    <row r="21" spans="1:4">
      <c r="A21" s="134"/>
      <c r="B21" s="137">
        <v>824</v>
      </c>
      <c r="C21" s="137">
        <v>791.330504</v>
      </c>
      <c r="D21" s="136">
        <f t="shared" si="0"/>
        <v>0.960352553398058</v>
      </c>
    </row>
    <row r="22" spans="1:4">
      <c r="A22" s="138" t="s">
        <v>33</v>
      </c>
      <c r="B22" s="139">
        <v>824</v>
      </c>
      <c r="C22" s="139">
        <v>791.330504</v>
      </c>
      <c r="D22" s="140">
        <f t="shared" si="0"/>
        <v>0.960352553398058</v>
      </c>
    </row>
    <row r="23" spans="1:4">
      <c r="A23" s="134"/>
      <c r="B23" s="137">
        <v>557</v>
      </c>
      <c r="C23" s="137">
        <v>336.758276</v>
      </c>
      <c r="D23" s="136">
        <f t="shared" si="0"/>
        <v>0.604592955116697</v>
      </c>
    </row>
    <row r="24" spans="1:4">
      <c r="A24" s="138" t="s">
        <v>34</v>
      </c>
      <c r="B24" s="139">
        <v>557</v>
      </c>
      <c r="C24" s="139">
        <v>336.758276</v>
      </c>
      <c r="D24" s="140">
        <f t="shared" si="0"/>
        <v>0.604592955116697</v>
      </c>
    </row>
    <row r="25" spans="1:4">
      <c r="A25" s="134"/>
      <c r="B25" s="137">
        <v>791</v>
      </c>
      <c r="C25" s="137">
        <v>791</v>
      </c>
      <c r="D25" s="136">
        <f t="shared" si="0"/>
        <v>1</v>
      </c>
    </row>
    <row r="26" spans="1:4">
      <c r="A26" s="138" t="s">
        <v>35</v>
      </c>
      <c r="B26" s="139">
        <v>791</v>
      </c>
      <c r="C26" s="139">
        <v>791</v>
      </c>
      <c r="D26" s="140">
        <f t="shared" si="0"/>
        <v>1</v>
      </c>
    </row>
    <row r="27" spans="1:4">
      <c r="A27" s="134"/>
      <c r="B27" s="137">
        <v>1680</v>
      </c>
      <c r="C27" s="137">
        <v>587.357404</v>
      </c>
      <c r="D27" s="136">
        <f t="shared" si="0"/>
        <v>0.349617502380952</v>
      </c>
    </row>
    <row r="28" spans="1:4">
      <c r="A28" s="138" t="s">
        <v>36</v>
      </c>
      <c r="B28" s="139">
        <v>1680</v>
      </c>
      <c r="C28" s="139">
        <v>587.357404</v>
      </c>
      <c r="D28" s="140">
        <f t="shared" si="0"/>
        <v>0.349617502380952</v>
      </c>
    </row>
    <row r="29" spans="1:4">
      <c r="A29" s="134"/>
      <c r="B29" s="137">
        <v>7894</v>
      </c>
      <c r="C29" s="137">
        <v>1018.863396</v>
      </c>
      <c r="D29" s="136">
        <f t="shared" si="0"/>
        <v>0.129068076513808</v>
      </c>
    </row>
    <row r="30" spans="1:4">
      <c r="A30" s="134"/>
      <c r="B30" s="137">
        <v>2741</v>
      </c>
      <c r="C30" s="137">
        <v>94.990476</v>
      </c>
      <c r="D30" s="136">
        <f t="shared" si="0"/>
        <v>0.0346554089748267</v>
      </c>
    </row>
    <row r="31" spans="1:4">
      <c r="A31" s="138" t="s">
        <v>37</v>
      </c>
      <c r="B31" s="139">
        <v>669</v>
      </c>
      <c r="C31" s="139">
        <v>0</v>
      </c>
      <c r="D31" s="140">
        <f t="shared" si="0"/>
        <v>0</v>
      </c>
    </row>
    <row r="32" spans="1:4">
      <c r="A32" s="138" t="s">
        <v>38</v>
      </c>
      <c r="B32" s="139">
        <v>780</v>
      </c>
      <c r="C32" s="139">
        <v>0</v>
      </c>
      <c r="D32" s="140">
        <f t="shared" si="0"/>
        <v>0</v>
      </c>
    </row>
    <row r="33" spans="1:4">
      <c r="A33" s="138" t="s">
        <v>39</v>
      </c>
      <c r="B33" s="139">
        <v>1292</v>
      </c>
      <c r="C33" s="139">
        <v>94.990476</v>
      </c>
      <c r="D33" s="140">
        <f t="shared" si="0"/>
        <v>0.073522040247678</v>
      </c>
    </row>
    <row r="34" spans="1:4">
      <c r="A34" s="134"/>
      <c r="B34" s="137">
        <v>1348</v>
      </c>
      <c r="C34" s="137">
        <v>200</v>
      </c>
      <c r="D34" s="136">
        <f t="shared" si="0"/>
        <v>0.148367952522255</v>
      </c>
    </row>
    <row r="35" spans="1:4">
      <c r="A35" s="138" t="s">
        <v>40</v>
      </c>
      <c r="B35" s="139">
        <v>1348</v>
      </c>
      <c r="C35" s="139">
        <v>200</v>
      </c>
      <c r="D35" s="140">
        <f t="shared" si="0"/>
        <v>0.148367952522255</v>
      </c>
    </row>
    <row r="36" spans="1:4">
      <c r="A36" s="134"/>
      <c r="B36" s="137">
        <v>2192</v>
      </c>
      <c r="C36" s="137">
        <v>713.87292</v>
      </c>
      <c r="D36" s="136">
        <f t="shared" si="0"/>
        <v>0.325671952554745</v>
      </c>
    </row>
    <row r="37" spans="1:4">
      <c r="A37" s="138" t="s">
        <v>41</v>
      </c>
      <c r="B37" s="139">
        <v>2192</v>
      </c>
      <c r="C37" s="139">
        <v>713.87292</v>
      </c>
      <c r="D37" s="140">
        <f t="shared" si="0"/>
        <v>0.325671952554745</v>
      </c>
    </row>
    <row r="38" spans="1:4">
      <c r="A38" s="134"/>
      <c r="B38" s="137">
        <v>1613</v>
      </c>
      <c r="C38" s="137">
        <v>10</v>
      </c>
      <c r="D38" s="136">
        <f t="shared" si="0"/>
        <v>0.00619962802231866</v>
      </c>
    </row>
    <row r="39" spans="1:4">
      <c r="A39" s="138" t="s">
        <v>42</v>
      </c>
      <c r="B39" s="139">
        <v>1613</v>
      </c>
      <c r="C39" s="139">
        <v>10</v>
      </c>
      <c r="D39" s="140">
        <f t="shared" si="0"/>
        <v>0.00619962802231866</v>
      </c>
    </row>
    <row r="40" spans="1:4">
      <c r="A40" s="134"/>
      <c r="B40" s="137">
        <v>9067</v>
      </c>
      <c r="C40" s="137">
        <v>1651.212134</v>
      </c>
      <c r="D40" s="136">
        <f t="shared" si="0"/>
        <v>0.182112290062865</v>
      </c>
    </row>
    <row r="41" spans="1:4">
      <c r="A41" s="134"/>
      <c r="B41" s="137">
        <v>4242</v>
      </c>
      <c r="C41" s="137">
        <v>825.893709</v>
      </c>
      <c r="D41" s="136">
        <f t="shared" si="0"/>
        <v>0.194694415134371</v>
      </c>
    </row>
    <row r="42" spans="1:4">
      <c r="A42" s="138" t="s">
        <v>43</v>
      </c>
      <c r="B42" s="139">
        <v>613</v>
      </c>
      <c r="C42" s="139">
        <v>356.2828</v>
      </c>
      <c r="D42" s="140">
        <f t="shared" si="0"/>
        <v>0.581211745513866</v>
      </c>
    </row>
    <row r="43" spans="1:4">
      <c r="A43" s="138" t="s">
        <v>44</v>
      </c>
      <c r="B43" s="139">
        <v>958</v>
      </c>
      <c r="C43" s="139">
        <v>237.251827</v>
      </c>
      <c r="D43" s="140">
        <f t="shared" si="0"/>
        <v>0.247653264091858</v>
      </c>
    </row>
    <row r="44" spans="1:4">
      <c r="A44" s="138" t="s">
        <v>45</v>
      </c>
      <c r="B44" s="139">
        <v>1092</v>
      </c>
      <c r="C44" s="139">
        <v>121.861845</v>
      </c>
      <c r="D44" s="140">
        <f t="shared" si="0"/>
        <v>0.111595096153846</v>
      </c>
    </row>
    <row r="45" spans="1:4">
      <c r="A45" s="138" t="s">
        <v>46</v>
      </c>
      <c r="B45" s="139">
        <v>1579</v>
      </c>
      <c r="C45" s="139">
        <v>110.497237</v>
      </c>
      <c r="D45" s="140">
        <f t="shared" si="0"/>
        <v>0.0699792507916403</v>
      </c>
    </row>
    <row r="46" spans="1:4">
      <c r="A46" s="134"/>
      <c r="B46" s="137">
        <v>702</v>
      </c>
      <c r="C46" s="137">
        <v>260.371697</v>
      </c>
      <c r="D46" s="136">
        <f t="shared" si="0"/>
        <v>0.370899853276353</v>
      </c>
    </row>
    <row r="47" spans="1:4">
      <c r="A47" s="138" t="s">
        <v>47</v>
      </c>
      <c r="B47" s="139">
        <v>702</v>
      </c>
      <c r="C47" s="139">
        <v>260.371697</v>
      </c>
      <c r="D47" s="140">
        <f t="shared" si="0"/>
        <v>0.370899853276353</v>
      </c>
    </row>
    <row r="48" spans="1:4">
      <c r="A48" s="134"/>
      <c r="B48" s="137">
        <v>1159</v>
      </c>
      <c r="C48" s="137">
        <v>122.167647</v>
      </c>
      <c r="D48" s="136">
        <f t="shared" si="0"/>
        <v>0.105407805867127</v>
      </c>
    </row>
    <row r="49" spans="1:4">
      <c r="A49" s="138" t="s">
        <v>48</v>
      </c>
      <c r="B49" s="139">
        <v>1159</v>
      </c>
      <c r="C49" s="139">
        <v>122.167647</v>
      </c>
      <c r="D49" s="140">
        <f t="shared" si="0"/>
        <v>0.105407805867127</v>
      </c>
    </row>
    <row r="50" spans="1:4">
      <c r="A50" s="134"/>
      <c r="B50" s="137">
        <v>1259</v>
      </c>
      <c r="C50" s="137">
        <v>278.102081</v>
      </c>
      <c r="D50" s="136">
        <f t="shared" si="0"/>
        <v>0.220891247815727</v>
      </c>
    </row>
    <row r="51" spans="1:4">
      <c r="A51" s="138" t="s">
        <v>49</v>
      </c>
      <c r="B51" s="139">
        <v>1259</v>
      </c>
      <c r="C51" s="139">
        <v>278.102081</v>
      </c>
      <c r="D51" s="140">
        <f t="shared" si="0"/>
        <v>0.220891247815727</v>
      </c>
    </row>
    <row r="52" spans="1:4">
      <c r="A52" s="134"/>
      <c r="B52" s="137">
        <v>1705</v>
      </c>
      <c r="C52" s="137">
        <v>164.677</v>
      </c>
      <c r="D52" s="136">
        <f t="shared" si="0"/>
        <v>0.0965847507331378</v>
      </c>
    </row>
    <row r="53" spans="1:4">
      <c r="A53" s="138" t="s">
        <v>50</v>
      </c>
      <c r="B53" s="139">
        <v>1705</v>
      </c>
      <c r="C53" s="139">
        <v>164.677</v>
      </c>
      <c r="D53" s="140">
        <f t="shared" si="0"/>
        <v>0.0965847507331378</v>
      </c>
    </row>
    <row r="54" spans="1:4">
      <c r="A54" s="134"/>
      <c r="B54" s="137">
        <v>9080</v>
      </c>
      <c r="C54" s="137">
        <v>2451.25226</v>
      </c>
      <c r="D54" s="136">
        <f t="shared" si="0"/>
        <v>0.269961702643172</v>
      </c>
    </row>
    <row r="55" spans="1:4">
      <c r="A55" s="134"/>
      <c r="B55" s="137">
        <v>7554</v>
      </c>
      <c r="C55" s="137">
        <v>2241.45976</v>
      </c>
      <c r="D55" s="136">
        <f t="shared" si="0"/>
        <v>0.296724882181626</v>
      </c>
    </row>
    <row r="56" spans="1:4">
      <c r="A56" s="138" t="s">
        <v>51</v>
      </c>
      <c r="B56" s="139">
        <v>3409</v>
      </c>
      <c r="C56" s="139">
        <v>1197.297654</v>
      </c>
      <c r="D56" s="140">
        <f t="shared" si="0"/>
        <v>0.35121667761807</v>
      </c>
    </row>
    <row r="57" spans="1:4">
      <c r="A57" s="138" t="s">
        <v>52</v>
      </c>
      <c r="B57" s="139">
        <v>1616</v>
      </c>
      <c r="C57" s="139">
        <v>739.592406</v>
      </c>
      <c r="D57" s="140">
        <f t="shared" si="0"/>
        <v>0.457668568069307</v>
      </c>
    </row>
    <row r="58" spans="1:4">
      <c r="A58" s="138" t="s">
        <v>53</v>
      </c>
      <c r="B58" s="139">
        <v>1872</v>
      </c>
      <c r="C58" s="139">
        <v>17.6202</v>
      </c>
      <c r="D58" s="140">
        <f t="shared" si="0"/>
        <v>0.0094125</v>
      </c>
    </row>
    <row r="59" spans="1:4">
      <c r="A59" s="138" t="s">
        <v>54</v>
      </c>
      <c r="B59" s="139">
        <v>657</v>
      </c>
      <c r="C59" s="139">
        <v>286.9495</v>
      </c>
      <c r="D59" s="140">
        <f t="shared" si="0"/>
        <v>0.436757229832572</v>
      </c>
    </row>
    <row r="60" spans="1:4">
      <c r="A60" s="134"/>
      <c r="B60" s="137">
        <v>1526</v>
      </c>
      <c r="C60" s="137">
        <v>209.7925</v>
      </c>
      <c r="D60" s="136">
        <f t="shared" si="0"/>
        <v>0.13747870249017</v>
      </c>
    </row>
    <row r="61" spans="1:4">
      <c r="A61" s="138" t="s">
        <v>55</v>
      </c>
      <c r="B61" s="139">
        <v>1526</v>
      </c>
      <c r="C61" s="139">
        <v>209.7925</v>
      </c>
      <c r="D61" s="140">
        <f t="shared" si="0"/>
        <v>0.13747870249017</v>
      </c>
    </row>
    <row r="62" spans="1:4">
      <c r="A62" s="134"/>
      <c r="B62" s="137">
        <v>4545</v>
      </c>
      <c r="C62" s="137">
        <v>308.58</v>
      </c>
      <c r="D62" s="136">
        <f t="shared" si="0"/>
        <v>0.0678943894389439</v>
      </c>
    </row>
    <row r="63" spans="1:4">
      <c r="A63" s="134"/>
      <c r="B63" s="137">
        <v>1014</v>
      </c>
      <c r="C63" s="137">
        <v>68.58</v>
      </c>
      <c r="D63" s="136">
        <f t="shared" si="0"/>
        <v>0.0676331360946746</v>
      </c>
    </row>
    <row r="64" spans="1:4">
      <c r="A64" s="138" t="s">
        <v>56</v>
      </c>
      <c r="B64" s="139">
        <v>1014</v>
      </c>
      <c r="C64" s="139">
        <v>68.58</v>
      </c>
      <c r="D64" s="140">
        <f t="shared" si="0"/>
        <v>0.0676331360946746</v>
      </c>
    </row>
    <row r="65" spans="1:4">
      <c r="A65" s="134"/>
      <c r="B65" s="137">
        <v>1270</v>
      </c>
      <c r="C65" s="137">
        <v>47</v>
      </c>
      <c r="D65" s="136">
        <f t="shared" si="0"/>
        <v>0.037007874015748</v>
      </c>
    </row>
    <row r="66" spans="1:4">
      <c r="A66" s="138" t="s">
        <v>57</v>
      </c>
      <c r="B66" s="139">
        <v>1270</v>
      </c>
      <c r="C66" s="139">
        <v>47</v>
      </c>
      <c r="D66" s="140">
        <f t="shared" ref="D66:D129" si="1">C66/B66</f>
        <v>0.037007874015748</v>
      </c>
    </row>
    <row r="67" spans="1:4">
      <c r="A67" s="134"/>
      <c r="B67" s="137">
        <v>579</v>
      </c>
      <c r="C67" s="137">
        <v>170</v>
      </c>
      <c r="D67" s="136">
        <f t="shared" si="1"/>
        <v>0.293609671848014</v>
      </c>
    </row>
    <row r="68" spans="1:4">
      <c r="A68" s="138" t="s">
        <v>58</v>
      </c>
      <c r="B68" s="139">
        <v>579</v>
      </c>
      <c r="C68" s="139">
        <v>170</v>
      </c>
      <c r="D68" s="140">
        <f t="shared" si="1"/>
        <v>0.293609671848014</v>
      </c>
    </row>
    <row r="69" spans="1:4">
      <c r="A69" s="134"/>
      <c r="B69" s="137">
        <v>1682</v>
      </c>
      <c r="C69" s="137">
        <v>23</v>
      </c>
      <c r="D69" s="136">
        <f t="shared" si="1"/>
        <v>0.0136741973840666</v>
      </c>
    </row>
    <row r="70" spans="1:4">
      <c r="A70" s="138" t="s">
        <v>59</v>
      </c>
      <c r="B70" s="139">
        <v>1682</v>
      </c>
      <c r="C70" s="139">
        <v>23</v>
      </c>
      <c r="D70" s="140">
        <f t="shared" si="1"/>
        <v>0.0136741973840666</v>
      </c>
    </row>
    <row r="71" spans="1:4">
      <c r="A71" s="134"/>
      <c r="B71" s="137">
        <v>3799</v>
      </c>
      <c r="C71" s="137">
        <v>1031.834604</v>
      </c>
      <c r="D71" s="136">
        <f t="shared" si="1"/>
        <v>0.271606897604633</v>
      </c>
    </row>
    <row r="72" spans="1:4">
      <c r="A72" s="134"/>
      <c r="B72" s="137">
        <v>3799</v>
      </c>
      <c r="C72" s="137">
        <v>1031.834604</v>
      </c>
      <c r="D72" s="136">
        <f t="shared" si="1"/>
        <v>0.271606897604633</v>
      </c>
    </row>
    <row r="73" spans="1:4">
      <c r="A73" s="138" t="s">
        <v>60</v>
      </c>
      <c r="B73" s="139">
        <v>1081</v>
      </c>
      <c r="C73" s="139">
        <v>201.082048</v>
      </c>
      <c r="D73" s="140">
        <f t="shared" si="1"/>
        <v>0.186014845513413</v>
      </c>
    </row>
    <row r="74" spans="1:4">
      <c r="A74" s="138" t="s">
        <v>61</v>
      </c>
      <c r="B74" s="139">
        <v>1359</v>
      </c>
      <c r="C74" s="139">
        <v>0</v>
      </c>
      <c r="D74" s="140">
        <f t="shared" si="1"/>
        <v>0</v>
      </c>
    </row>
    <row r="75" spans="1:4">
      <c r="A75" s="138" t="s">
        <v>62</v>
      </c>
      <c r="B75" s="139">
        <v>1359</v>
      </c>
      <c r="C75" s="139">
        <v>830.752556</v>
      </c>
      <c r="D75" s="140">
        <f t="shared" si="1"/>
        <v>0.611296950699043</v>
      </c>
    </row>
    <row r="76" spans="1:4">
      <c r="A76" s="134"/>
      <c r="B76" s="137">
        <v>5270</v>
      </c>
      <c r="C76" s="137">
        <v>362.394234</v>
      </c>
      <c r="D76" s="136">
        <f t="shared" si="1"/>
        <v>0.0687655092979127</v>
      </c>
    </row>
    <row r="77" spans="1:4">
      <c r="A77" s="134"/>
      <c r="B77" s="137">
        <v>3755</v>
      </c>
      <c r="C77" s="137">
        <v>358.189334</v>
      </c>
      <c r="D77" s="136">
        <f t="shared" si="1"/>
        <v>0.0953899691078562</v>
      </c>
    </row>
    <row r="78" spans="1:4">
      <c r="A78" s="138" t="s">
        <v>63</v>
      </c>
      <c r="B78" s="139">
        <v>1304</v>
      </c>
      <c r="C78" s="139">
        <v>209.474334</v>
      </c>
      <c r="D78" s="140">
        <f t="shared" si="1"/>
        <v>0.160639826687117</v>
      </c>
    </row>
    <row r="79" spans="1:4">
      <c r="A79" s="138" t="s">
        <v>64</v>
      </c>
      <c r="B79" s="139">
        <v>1415</v>
      </c>
      <c r="C79" s="139">
        <v>0</v>
      </c>
      <c r="D79" s="140">
        <f t="shared" si="1"/>
        <v>0</v>
      </c>
    </row>
    <row r="80" spans="1:4">
      <c r="A80" s="138" t="s">
        <v>65</v>
      </c>
      <c r="B80" s="139">
        <v>1036</v>
      </c>
      <c r="C80" s="139">
        <v>148.715</v>
      </c>
      <c r="D80" s="140">
        <f t="shared" si="1"/>
        <v>0.143547297297297</v>
      </c>
    </row>
    <row r="81" spans="1:4">
      <c r="A81" s="134"/>
      <c r="B81" s="137">
        <v>1515</v>
      </c>
      <c r="C81" s="137">
        <v>4.2049</v>
      </c>
      <c r="D81" s="136">
        <f t="shared" si="1"/>
        <v>0.00277551155115512</v>
      </c>
    </row>
    <row r="82" spans="1:4">
      <c r="A82" s="138" t="s">
        <v>66</v>
      </c>
      <c r="B82" s="139">
        <v>1515</v>
      </c>
      <c r="C82" s="139">
        <v>4.2049</v>
      </c>
      <c r="D82" s="140">
        <f t="shared" si="1"/>
        <v>0.00277551155115512</v>
      </c>
    </row>
    <row r="83" spans="1:4">
      <c r="A83" s="134"/>
      <c r="B83" s="137">
        <v>12968</v>
      </c>
      <c r="C83" s="137">
        <v>1856.086664</v>
      </c>
      <c r="D83" s="136">
        <f t="shared" si="1"/>
        <v>0.143128212831585</v>
      </c>
    </row>
    <row r="84" spans="1:4">
      <c r="A84" s="134"/>
      <c r="B84" s="137">
        <v>7197</v>
      </c>
      <c r="C84" s="137">
        <v>1764.816664</v>
      </c>
      <c r="D84" s="136">
        <f t="shared" si="1"/>
        <v>0.24521559872169</v>
      </c>
    </row>
    <row r="85" spans="1:4">
      <c r="A85" s="138" t="s">
        <v>67</v>
      </c>
      <c r="B85" s="139">
        <v>1092</v>
      </c>
      <c r="C85" s="139">
        <v>84.246097</v>
      </c>
      <c r="D85" s="140">
        <f t="shared" si="1"/>
        <v>0.0771484404761905</v>
      </c>
    </row>
    <row r="86" spans="1:4">
      <c r="A86" s="138" t="s">
        <v>68</v>
      </c>
      <c r="B86" s="139">
        <v>1237</v>
      </c>
      <c r="C86" s="139">
        <v>417.05865</v>
      </c>
      <c r="D86" s="140">
        <f t="shared" si="1"/>
        <v>0.337153314470493</v>
      </c>
    </row>
    <row r="87" spans="1:4">
      <c r="A87" s="138" t="s">
        <v>69</v>
      </c>
      <c r="B87" s="139">
        <v>958</v>
      </c>
      <c r="C87" s="139">
        <v>54.818095</v>
      </c>
      <c r="D87" s="140">
        <f t="shared" si="1"/>
        <v>0.0572213935281837</v>
      </c>
    </row>
    <row r="88" spans="1:4">
      <c r="A88" s="138" t="s">
        <v>70</v>
      </c>
      <c r="B88" s="139">
        <v>1192</v>
      </c>
      <c r="C88" s="139">
        <v>1127.693822</v>
      </c>
      <c r="D88" s="140">
        <f t="shared" si="1"/>
        <v>0.94605186409396</v>
      </c>
    </row>
    <row r="89" spans="1:4">
      <c r="A89" s="138" t="s">
        <v>71</v>
      </c>
      <c r="B89" s="139">
        <v>1426</v>
      </c>
      <c r="C89" s="139">
        <v>0</v>
      </c>
      <c r="D89" s="140">
        <f t="shared" si="1"/>
        <v>0</v>
      </c>
    </row>
    <row r="90" spans="1:4">
      <c r="A90" s="138" t="s">
        <v>72</v>
      </c>
      <c r="B90" s="139">
        <v>1292</v>
      </c>
      <c r="C90" s="139">
        <v>81</v>
      </c>
      <c r="D90" s="140">
        <f t="shared" si="1"/>
        <v>0.0626934984520124</v>
      </c>
    </row>
    <row r="91" spans="1:4">
      <c r="A91" s="134"/>
      <c r="B91" s="137">
        <v>1894</v>
      </c>
      <c r="C91" s="137">
        <v>0</v>
      </c>
      <c r="D91" s="136">
        <f t="shared" si="1"/>
        <v>0</v>
      </c>
    </row>
    <row r="92" spans="1:4">
      <c r="A92" s="138" t="s">
        <v>73</v>
      </c>
      <c r="B92" s="139">
        <v>1894</v>
      </c>
      <c r="C92" s="139">
        <v>0</v>
      </c>
      <c r="D92" s="140">
        <f t="shared" si="1"/>
        <v>0</v>
      </c>
    </row>
    <row r="93" spans="1:4">
      <c r="A93" s="134"/>
      <c r="B93" s="137">
        <v>2607</v>
      </c>
      <c r="C93" s="137">
        <v>91.27</v>
      </c>
      <c r="D93" s="136">
        <f t="shared" si="1"/>
        <v>0.0350095895665516</v>
      </c>
    </row>
    <row r="94" spans="1:4">
      <c r="A94" s="138" t="s">
        <v>74</v>
      </c>
      <c r="B94" s="139">
        <v>2607</v>
      </c>
      <c r="C94" s="139">
        <v>91.27</v>
      </c>
      <c r="D94" s="140">
        <f t="shared" si="1"/>
        <v>0.0350095895665516</v>
      </c>
    </row>
    <row r="95" spans="1:4">
      <c r="A95" s="134"/>
      <c r="B95" s="137">
        <v>1270</v>
      </c>
      <c r="C95" s="137">
        <v>0</v>
      </c>
      <c r="D95" s="136">
        <f t="shared" si="1"/>
        <v>0</v>
      </c>
    </row>
    <row r="96" spans="1:4">
      <c r="A96" s="138" t="s">
        <v>75</v>
      </c>
      <c r="B96" s="139">
        <v>1270</v>
      </c>
      <c r="C96" s="139">
        <v>0</v>
      </c>
      <c r="D96" s="140">
        <f t="shared" si="1"/>
        <v>0</v>
      </c>
    </row>
    <row r="97" spans="1:4">
      <c r="A97" s="134"/>
      <c r="B97" s="137">
        <f>B98+B102+B104</f>
        <v>10718</v>
      </c>
      <c r="C97" s="137">
        <f>C98+C102+C104</f>
        <v>2138.753981</v>
      </c>
      <c r="D97" s="136">
        <f t="shared" si="1"/>
        <v>0.199547861634633</v>
      </c>
    </row>
    <row r="98" spans="1:4">
      <c r="A98" s="134"/>
      <c r="B98" s="137">
        <v>6128</v>
      </c>
      <c r="C98" s="137">
        <v>1408.005981</v>
      </c>
      <c r="D98" s="136">
        <f t="shared" si="1"/>
        <v>0.22976598906658</v>
      </c>
    </row>
    <row r="99" spans="1:4">
      <c r="A99" s="138" t="s">
        <v>76</v>
      </c>
      <c r="B99" s="139">
        <v>2462</v>
      </c>
      <c r="C99" s="139">
        <v>138.05746</v>
      </c>
      <c r="D99" s="140">
        <f t="shared" si="1"/>
        <v>0.0560753290008123</v>
      </c>
    </row>
    <row r="100" spans="1:4">
      <c r="A100" s="138" t="s">
        <v>77</v>
      </c>
      <c r="B100" s="139">
        <v>1816</v>
      </c>
      <c r="C100" s="139">
        <v>131.065821</v>
      </c>
      <c r="D100" s="140">
        <f t="shared" si="1"/>
        <v>0.0721728089207049</v>
      </c>
    </row>
    <row r="101" spans="1:4">
      <c r="A101" s="138" t="s">
        <v>78</v>
      </c>
      <c r="B101" s="139">
        <v>1850</v>
      </c>
      <c r="C101" s="139">
        <v>1138.8827</v>
      </c>
      <c r="D101" s="140">
        <f t="shared" si="1"/>
        <v>0.61561227027027</v>
      </c>
    </row>
    <row r="102" spans="1:4">
      <c r="A102" s="134"/>
      <c r="B102" s="137">
        <v>1816</v>
      </c>
      <c r="C102" s="137">
        <v>0</v>
      </c>
      <c r="D102" s="136">
        <f t="shared" si="1"/>
        <v>0</v>
      </c>
    </row>
    <row r="103" spans="1:4">
      <c r="A103" s="138" t="s">
        <v>79</v>
      </c>
      <c r="B103" s="139">
        <v>1816</v>
      </c>
      <c r="C103" s="139">
        <v>0</v>
      </c>
      <c r="D103" s="140">
        <f t="shared" si="1"/>
        <v>0</v>
      </c>
    </row>
    <row r="104" spans="1:4">
      <c r="A104" s="134"/>
      <c r="B104" s="137">
        <v>2774</v>
      </c>
      <c r="C104" s="137">
        <v>730.748</v>
      </c>
      <c r="D104" s="136">
        <f t="shared" si="1"/>
        <v>0.263427541456381</v>
      </c>
    </row>
    <row r="105" spans="1:4">
      <c r="A105" s="138" t="s">
        <v>80</v>
      </c>
      <c r="B105" s="139">
        <v>2774</v>
      </c>
      <c r="C105" s="139">
        <v>730.748</v>
      </c>
      <c r="D105" s="140">
        <f t="shared" si="1"/>
        <v>0.263427541456381</v>
      </c>
    </row>
    <row r="106" spans="1:4">
      <c r="A106" s="134"/>
      <c r="B106" s="137">
        <f>B107+B112+B114+B116+B118</f>
        <v>7988</v>
      </c>
      <c r="C106" s="137">
        <f>C107+C112+C114+C116+C118</f>
        <v>3578.447974</v>
      </c>
      <c r="D106" s="136">
        <f t="shared" si="1"/>
        <v>0.447977963695543</v>
      </c>
    </row>
    <row r="107" spans="1:4">
      <c r="A107" s="134"/>
      <c r="B107" s="137">
        <v>4255</v>
      </c>
      <c r="C107" s="137">
        <v>2547.081863</v>
      </c>
      <c r="D107" s="136">
        <f t="shared" si="1"/>
        <v>0.598609133490012</v>
      </c>
    </row>
    <row r="108" spans="1:4">
      <c r="A108" s="138" t="s">
        <v>81</v>
      </c>
      <c r="B108" s="139">
        <v>746</v>
      </c>
      <c r="C108" s="139">
        <v>218.436483</v>
      </c>
      <c r="D108" s="140">
        <f t="shared" si="1"/>
        <v>0.292810298927614</v>
      </c>
    </row>
    <row r="109" spans="1:4">
      <c r="A109" s="138" t="s">
        <v>82</v>
      </c>
      <c r="B109" s="139">
        <v>1159</v>
      </c>
      <c r="C109" s="139">
        <v>1026</v>
      </c>
      <c r="D109" s="140">
        <f t="shared" si="1"/>
        <v>0.885245901639344</v>
      </c>
    </row>
    <row r="110" spans="1:4">
      <c r="A110" s="138" t="s">
        <v>83</v>
      </c>
      <c r="B110" s="139">
        <v>1292</v>
      </c>
      <c r="C110" s="139">
        <v>974.37408</v>
      </c>
      <c r="D110" s="140">
        <f t="shared" si="1"/>
        <v>0.754159504643963</v>
      </c>
    </row>
    <row r="111" spans="1:4">
      <c r="A111" s="138" t="s">
        <v>84</v>
      </c>
      <c r="B111" s="139">
        <v>1058</v>
      </c>
      <c r="C111" s="139">
        <v>328.2713</v>
      </c>
      <c r="D111" s="140">
        <f t="shared" si="1"/>
        <v>0.310275330812854</v>
      </c>
    </row>
    <row r="112" spans="1:4">
      <c r="A112" s="134"/>
      <c r="B112" s="137">
        <v>958</v>
      </c>
      <c r="C112" s="137">
        <v>31.0129</v>
      </c>
      <c r="D112" s="136">
        <f t="shared" si="1"/>
        <v>0.0323725469728601</v>
      </c>
    </row>
    <row r="113" spans="1:4">
      <c r="A113" s="138" t="s">
        <v>85</v>
      </c>
      <c r="B113" s="139">
        <v>958</v>
      </c>
      <c r="C113" s="139">
        <v>31.0129</v>
      </c>
      <c r="D113" s="140">
        <f t="shared" si="1"/>
        <v>0.0323725469728601</v>
      </c>
    </row>
    <row r="114" spans="1:4">
      <c r="A114" s="134"/>
      <c r="B114" s="137">
        <v>836</v>
      </c>
      <c r="C114" s="137">
        <v>562.847498</v>
      </c>
      <c r="D114" s="136">
        <f t="shared" si="1"/>
        <v>0.673262557416268</v>
      </c>
    </row>
    <row r="115" spans="1:4">
      <c r="A115" s="138" t="s">
        <v>86</v>
      </c>
      <c r="B115" s="139">
        <v>836</v>
      </c>
      <c r="C115" s="139">
        <v>562.847498</v>
      </c>
      <c r="D115" s="140">
        <f t="shared" si="1"/>
        <v>0.673262557416268</v>
      </c>
    </row>
    <row r="116" spans="1:4">
      <c r="A116" s="134"/>
      <c r="B116" s="137">
        <v>791</v>
      </c>
      <c r="C116" s="137">
        <v>100</v>
      </c>
      <c r="D116" s="136">
        <f t="shared" si="1"/>
        <v>0.126422250316056</v>
      </c>
    </row>
    <row r="117" spans="1:4">
      <c r="A117" s="138" t="s">
        <v>87</v>
      </c>
      <c r="B117" s="139">
        <v>791</v>
      </c>
      <c r="C117" s="139">
        <v>100</v>
      </c>
      <c r="D117" s="140">
        <f t="shared" si="1"/>
        <v>0.126422250316056</v>
      </c>
    </row>
    <row r="118" spans="1:4">
      <c r="A118" s="134"/>
      <c r="B118" s="137">
        <v>1148</v>
      </c>
      <c r="C118" s="137">
        <v>337.505713</v>
      </c>
      <c r="D118" s="136">
        <f t="shared" si="1"/>
        <v>0.293994523519164</v>
      </c>
    </row>
    <row r="119" spans="1:4">
      <c r="A119" s="138" t="s">
        <v>88</v>
      </c>
      <c r="B119" s="139">
        <v>1148</v>
      </c>
      <c r="C119" s="139">
        <v>337.505713</v>
      </c>
      <c r="D119" s="140">
        <f t="shared" si="1"/>
        <v>0.293994523519164</v>
      </c>
    </row>
    <row r="120" spans="1:4">
      <c r="A120" s="134"/>
      <c r="B120" s="137">
        <v>7355</v>
      </c>
      <c r="C120" s="137">
        <v>2574.15164</v>
      </c>
      <c r="D120" s="136">
        <f t="shared" si="1"/>
        <v>0.3499866267845</v>
      </c>
    </row>
    <row r="121" spans="1:4">
      <c r="A121" s="134"/>
      <c r="B121" s="137">
        <v>4902</v>
      </c>
      <c r="C121" s="137">
        <v>1204.073423</v>
      </c>
      <c r="D121" s="136">
        <f t="shared" si="1"/>
        <v>0.245629013259894</v>
      </c>
    </row>
    <row r="122" spans="1:4">
      <c r="A122" s="138" t="s">
        <v>89</v>
      </c>
      <c r="B122" s="139">
        <v>746</v>
      </c>
      <c r="C122" s="139">
        <v>746</v>
      </c>
      <c r="D122" s="140">
        <f t="shared" si="1"/>
        <v>1</v>
      </c>
    </row>
    <row r="123" spans="1:4">
      <c r="A123" s="138" t="s">
        <v>90</v>
      </c>
      <c r="B123" s="139">
        <v>635</v>
      </c>
      <c r="C123" s="139">
        <v>0</v>
      </c>
      <c r="D123" s="140">
        <f t="shared" si="1"/>
        <v>0</v>
      </c>
    </row>
    <row r="124" spans="1:4">
      <c r="A124" s="138" t="s">
        <v>91</v>
      </c>
      <c r="B124" s="139">
        <v>1872</v>
      </c>
      <c r="C124" s="139">
        <v>165.064</v>
      </c>
      <c r="D124" s="140">
        <f t="shared" si="1"/>
        <v>0.0881752136752137</v>
      </c>
    </row>
    <row r="125" spans="1:4">
      <c r="A125" s="138" t="s">
        <v>92</v>
      </c>
      <c r="B125" s="139">
        <v>958</v>
      </c>
      <c r="C125" s="139">
        <v>0</v>
      </c>
      <c r="D125" s="140">
        <f t="shared" si="1"/>
        <v>0</v>
      </c>
    </row>
    <row r="126" spans="1:4">
      <c r="A126" s="138" t="s">
        <v>93</v>
      </c>
      <c r="B126" s="139">
        <v>691</v>
      </c>
      <c r="C126" s="139">
        <v>293.009423</v>
      </c>
      <c r="D126" s="140">
        <f t="shared" si="1"/>
        <v>0.424036791606368</v>
      </c>
    </row>
    <row r="127" spans="1:4">
      <c r="A127" s="134"/>
      <c r="B127" s="137">
        <v>425</v>
      </c>
      <c r="C127" s="137">
        <v>229.176582</v>
      </c>
      <c r="D127" s="136">
        <f t="shared" si="1"/>
        <v>0.539239016470588</v>
      </c>
    </row>
    <row r="128" spans="1:4">
      <c r="A128" s="138" t="s">
        <v>94</v>
      </c>
      <c r="B128" s="139">
        <v>425</v>
      </c>
      <c r="C128" s="139">
        <v>229.176582</v>
      </c>
      <c r="D128" s="140">
        <f t="shared" si="1"/>
        <v>0.539239016470588</v>
      </c>
    </row>
    <row r="129" spans="1:4">
      <c r="A129" s="134"/>
      <c r="B129" s="137">
        <v>568</v>
      </c>
      <c r="C129" s="137">
        <v>140.901635</v>
      </c>
      <c r="D129" s="136">
        <f t="shared" si="1"/>
        <v>0.248066258802817</v>
      </c>
    </row>
    <row r="130" spans="1:4">
      <c r="A130" s="138" t="s">
        <v>95</v>
      </c>
      <c r="B130" s="139">
        <v>568</v>
      </c>
      <c r="C130" s="139">
        <v>140.901635</v>
      </c>
      <c r="D130" s="140">
        <f t="shared" ref="D130:D157" si="2">C130/B130</f>
        <v>0.248066258802817</v>
      </c>
    </row>
    <row r="131" spans="1:4">
      <c r="A131" s="134"/>
      <c r="B131" s="137">
        <v>1460</v>
      </c>
      <c r="C131" s="137">
        <v>1000</v>
      </c>
      <c r="D131" s="136">
        <f t="shared" si="2"/>
        <v>0.684931506849315</v>
      </c>
    </row>
    <row r="132" spans="1:4">
      <c r="A132" s="138" t="s">
        <v>96</v>
      </c>
      <c r="B132" s="139">
        <v>1460</v>
      </c>
      <c r="C132" s="139">
        <v>1000</v>
      </c>
      <c r="D132" s="140">
        <f t="shared" si="2"/>
        <v>0.684931506849315</v>
      </c>
    </row>
    <row r="133" spans="1:4">
      <c r="A133" s="134"/>
      <c r="B133" s="137">
        <v>5512</v>
      </c>
      <c r="C133" s="137">
        <v>2150.118948</v>
      </c>
      <c r="D133" s="136">
        <f t="shared" si="2"/>
        <v>0.390079634978229</v>
      </c>
    </row>
    <row r="134" spans="1:4">
      <c r="A134" s="134"/>
      <c r="B134" s="137">
        <v>3298</v>
      </c>
      <c r="C134" s="137">
        <v>866.118948</v>
      </c>
      <c r="D134" s="136">
        <f t="shared" si="2"/>
        <v>0.262619450576107</v>
      </c>
    </row>
    <row r="135" spans="1:4">
      <c r="A135" s="138" t="s">
        <v>97</v>
      </c>
      <c r="B135" s="139">
        <v>2284</v>
      </c>
      <c r="C135" s="139">
        <v>629.168948</v>
      </c>
      <c r="D135" s="140">
        <f t="shared" si="2"/>
        <v>0.275468015761821</v>
      </c>
    </row>
    <row r="136" spans="1:4">
      <c r="A136" s="138" t="s">
        <v>98</v>
      </c>
      <c r="B136" s="139">
        <v>1014</v>
      </c>
      <c r="C136" s="139">
        <v>236.95</v>
      </c>
      <c r="D136" s="140">
        <f t="shared" si="2"/>
        <v>0.233678500986193</v>
      </c>
    </row>
    <row r="137" spans="1:4">
      <c r="A137" s="134"/>
      <c r="B137" s="137">
        <v>2214</v>
      </c>
      <c r="C137" s="137">
        <v>1284</v>
      </c>
      <c r="D137" s="136">
        <f t="shared" si="2"/>
        <v>0.579945799457995</v>
      </c>
    </row>
    <row r="138" spans="1:4">
      <c r="A138" s="138" t="s">
        <v>99</v>
      </c>
      <c r="B138" s="139">
        <v>2214</v>
      </c>
      <c r="C138" s="139">
        <v>1284</v>
      </c>
      <c r="D138" s="140">
        <f t="shared" si="2"/>
        <v>0.579945799457995</v>
      </c>
    </row>
    <row r="139" spans="1:4">
      <c r="A139" s="134"/>
      <c r="B139" s="137">
        <v>11103</v>
      </c>
      <c r="C139" s="137">
        <v>3087</v>
      </c>
      <c r="D139" s="136">
        <f t="shared" si="2"/>
        <v>0.278032964063767</v>
      </c>
    </row>
    <row r="140" spans="1:4">
      <c r="A140" s="134"/>
      <c r="B140" s="137">
        <v>3131</v>
      </c>
      <c r="C140" s="137">
        <v>50</v>
      </c>
      <c r="D140" s="136">
        <f t="shared" si="2"/>
        <v>0.0159693388693708</v>
      </c>
    </row>
    <row r="141" spans="1:4">
      <c r="A141" s="138" t="s">
        <v>100</v>
      </c>
      <c r="B141" s="139">
        <v>1348</v>
      </c>
      <c r="C141" s="139">
        <v>50</v>
      </c>
      <c r="D141" s="140">
        <f t="shared" si="2"/>
        <v>0.0370919881305638</v>
      </c>
    </row>
    <row r="142" spans="1:4">
      <c r="A142" s="138" t="s">
        <v>101</v>
      </c>
      <c r="B142" s="139">
        <v>1783</v>
      </c>
      <c r="C142" s="139">
        <v>0</v>
      </c>
      <c r="D142" s="140">
        <f t="shared" si="2"/>
        <v>0</v>
      </c>
    </row>
    <row r="143" spans="1:4">
      <c r="A143" s="134"/>
      <c r="B143" s="137">
        <v>1092</v>
      </c>
      <c r="C143" s="137">
        <v>1092</v>
      </c>
      <c r="D143" s="136">
        <f t="shared" si="2"/>
        <v>1</v>
      </c>
    </row>
    <row r="144" spans="1:4">
      <c r="A144" s="138" t="s">
        <v>102</v>
      </c>
      <c r="B144" s="139">
        <v>1092</v>
      </c>
      <c r="C144" s="139">
        <v>1092</v>
      </c>
      <c r="D144" s="140">
        <f t="shared" si="2"/>
        <v>1</v>
      </c>
    </row>
    <row r="145" spans="1:4">
      <c r="A145" s="134"/>
      <c r="B145" s="137">
        <v>4320</v>
      </c>
      <c r="C145" s="137">
        <v>1945</v>
      </c>
      <c r="D145" s="136">
        <f t="shared" si="2"/>
        <v>0.450231481481481</v>
      </c>
    </row>
    <row r="146" spans="1:4">
      <c r="A146" s="138" t="s">
        <v>103</v>
      </c>
      <c r="B146" s="139">
        <v>4320</v>
      </c>
      <c r="C146" s="139">
        <v>1945</v>
      </c>
      <c r="D146" s="140">
        <f t="shared" si="2"/>
        <v>0.450231481481481</v>
      </c>
    </row>
    <row r="147" spans="1:4">
      <c r="A147" s="134"/>
      <c r="B147" s="137">
        <v>2560</v>
      </c>
      <c r="C147" s="137">
        <v>0</v>
      </c>
      <c r="D147" s="136">
        <f t="shared" si="2"/>
        <v>0</v>
      </c>
    </row>
    <row r="148" spans="1:4">
      <c r="A148" s="138" t="s">
        <v>104</v>
      </c>
      <c r="B148" s="139">
        <v>2560</v>
      </c>
      <c r="C148" s="139">
        <v>0</v>
      </c>
      <c r="D148" s="140">
        <f t="shared" si="2"/>
        <v>0</v>
      </c>
    </row>
    <row r="149" spans="1:4">
      <c r="A149" s="134"/>
      <c r="B149" s="137">
        <v>4969</v>
      </c>
      <c r="C149" s="137">
        <v>313.836319</v>
      </c>
      <c r="D149" s="136">
        <f t="shared" si="2"/>
        <v>0.0631588486617026</v>
      </c>
    </row>
    <row r="150" spans="1:4">
      <c r="A150" s="134"/>
      <c r="B150" s="137">
        <v>2629</v>
      </c>
      <c r="C150" s="137">
        <v>313.836319</v>
      </c>
      <c r="D150" s="136">
        <f t="shared" si="2"/>
        <v>0.119374788512742</v>
      </c>
    </row>
    <row r="151" spans="1:4">
      <c r="A151" s="138" t="s">
        <v>105</v>
      </c>
      <c r="B151" s="139">
        <v>880</v>
      </c>
      <c r="C151" s="139">
        <v>0</v>
      </c>
      <c r="D151" s="140">
        <f t="shared" si="2"/>
        <v>0</v>
      </c>
    </row>
    <row r="152" spans="1:4">
      <c r="A152" s="138" t="s">
        <v>106</v>
      </c>
      <c r="B152" s="139">
        <v>713</v>
      </c>
      <c r="C152" s="139">
        <v>275.961851</v>
      </c>
      <c r="D152" s="140">
        <f t="shared" si="2"/>
        <v>0.387043269284712</v>
      </c>
    </row>
    <row r="153" spans="1:4">
      <c r="A153" s="138" t="s">
        <v>107</v>
      </c>
      <c r="B153" s="139">
        <v>1036</v>
      </c>
      <c r="C153" s="139">
        <v>37.874468</v>
      </c>
      <c r="D153" s="140">
        <f t="shared" si="2"/>
        <v>0.0365583667953668</v>
      </c>
    </row>
    <row r="154" spans="1:4">
      <c r="A154" s="134"/>
      <c r="B154" s="137">
        <v>1003</v>
      </c>
      <c r="C154" s="137">
        <v>0</v>
      </c>
      <c r="D154" s="136">
        <f t="shared" si="2"/>
        <v>0</v>
      </c>
    </row>
    <row r="155" spans="1:4">
      <c r="A155" s="138" t="s">
        <v>108</v>
      </c>
      <c r="B155" s="139">
        <v>1003</v>
      </c>
      <c r="C155" s="139">
        <v>0</v>
      </c>
      <c r="D155" s="140">
        <f t="shared" si="2"/>
        <v>0</v>
      </c>
    </row>
    <row r="156" spans="1:4">
      <c r="A156" s="134"/>
      <c r="B156" s="137">
        <v>1337</v>
      </c>
      <c r="C156" s="137">
        <v>0</v>
      </c>
      <c r="D156" s="136">
        <f t="shared" si="2"/>
        <v>0</v>
      </c>
    </row>
    <row r="157" spans="1:4">
      <c r="A157" s="138" t="s">
        <v>109</v>
      </c>
      <c r="B157" s="139">
        <v>1337</v>
      </c>
      <c r="C157" s="139">
        <v>0</v>
      </c>
      <c r="D157" s="140">
        <f t="shared" si="2"/>
        <v>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9"/>
  <sheetViews>
    <sheetView workbookViewId="0">
      <selection activeCell="Z16" sqref="Z16"/>
    </sheetView>
  </sheetViews>
  <sheetFormatPr defaultColWidth="9" defaultRowHeight="15.75"/>
  <cols>
    <col min="3" max="8" width="9" style="11"/>
    <col min="19" max="19" width="9.25"/>
  </cols>
  <sheetData>
    <row r="1" spans="1:19">
      <c r="A1" s="11" t="s">
        <v>110</v>
      </c>
      <c r="B1" s="11"/>
      <c r="I1" s="11"/>
      <c r="L1" s="11" t="s">
        <v>111</v>
      </c>
      <c r="M1" s="11"/>
      <c r="N1" s="11"/>
      <c r="O1" s="11"/>
      <c r="P1" s="11"/>
      <c r="Q1" s="11"/>
      <c r="R1" s="11"/>
      <c r="S1" s="11"/>
    </row>
    <row r="2" spans="1:19">
      <c r="A2" s="109" t="s">
        <v>112</v>
      </c>
      <c r="B2" s="109"/>
      <c r="C2" s="110" t="s">
        <v>113</v>
      </c>
      <c r="D2" s="110" t="s">
        <v>114</v>
      </c>
      <c r="E2" s="110" t="s">
        <v>115</v>
      </c>
      <c r="F2" s="110" t="s">
        <v>116</v>
      </c>
      <c r="G2" s="110" t="s">
        <v>117</v>
      </c>
      <c r="H2" s="110" t="s">
        <v>118</v>
      </c>
      <c r="M2" s="2" t="s">
        <v>114</v>
      </c>
      <c r="N2" s="2" t="s">
        <v>119</v>
      </c>
      <c r="O2" s="2" t="s">
        <v>115</v>
      </c>
      <c r="P2" s="2" t="s">
        <v>116</v>
      </c>
      <c r="Q2" s="2" t="s">
        <v>117</v>
      </c>
      <c r="R2" s="2" t="s">
        <v>118</v>
      </c>
      <c r="S2" s="2" t="s">
        <v>120</v>
      </c>
    </row>
    <row r="3" spans="3:19">
      <c r="C3" s="45">
        <f>C4+C15+C23+C27+C37+C43+C52+C58+C67+C73+C80+C85+C94+C98+C104</f>
        <v>1098247</v>
      </c>
      <c r="D3" s="45">
        <f t="shared" ref="D3:I3" si="0">D4+D15+D23+D27+D37+D43+D52+D58+D67+D73+D80+D85+D94+D98+D104</f>
        <v>5253958</v>
      </c>
      <c r="E3" s="45">
        <f t="shared" si="0"/>
        <v>2076471</v>
      </c>
      <c r="F3" s="45">
        <f t="shared" si="0"/>
        <v>990536</v>
      </c>
      <c r="G3" s="45">
        <f t="shared" si="0"/>
        <v>11290</v>
      </c>
      <c r="H3" s="45">
        <f t="shared" si="0"/>
        <v>0</v>
      </c>
      <c r="I3" s="45">
        <f t="shared" si="0"/>
        <v>9430502</v>
      </c>
      <c r="J3" s="45"/>
      <c r="K3" s="45"/>
      <c r="L3" s="45" t="s">
        <v>8</v>
      </c>
      <c r="M3" s="45">
        <f t="shared" ref="J3:S3" si="1">M4+M15+M23+M27+M37+M43+M52+M58+M67+M73+M80+M85+M94+M98+M104</f>
        <v>5471886</v>
      </c>
      <c r="N3" s="45">
        <f t="shared" si="1"/>
        <v>1075080</v>
      </c>
      <c r="O3" s="45">
        <f t="shared" si="1"/>
        <v>2080298</v>
      </c>
      <c r="P3" s="45">
        <f t="shared" si="1"/>
        <v>1101196</v>
      </c>
      <c r="Q3" s="45">
        <f t="shared" si="1"/>
        <v>13967</v>
      </c>
      <c r="R3" s="45">
        <f t="shared" si="1"/>
        <v>0</v>
      </c>
      <c r="S3" s="45">
        <f t="shared" si="1"/>
        <v>9742427</v>
      </c>
    </row>
    <row r="4" spans="1:19">
      <c r="A4" s="111" t="s">
        <v>121</v>
      </c>
      <c r="B4" s="46" t="s">
        <v>122</v>
      </c>
      <c r="C4" s="46">
        <f>SUM(C5:C14)</f>
        <v>34676</v>
      </c>
      <c r="D4" s="46">
        <f>SUM(D5:D14)</f>
        <v>264195</v>
      </c>
      <c r="E4" s="46">
        <f>SUM(E5:E14)</f>
        <v>96454</v>
      </c>
      <c r="F4" s="118">
        <f>SUM(F5:F14)</f>
        <v>37441</v>
      </c>
      <c r="G4" s="119">
        <f>SUM(G5:G14)</f>
        <v>579</v>
      </c>
      <c r="H4" s="119"/>
      <c r="I4" s="119">
        <f>SUM(C4:G4)</f>
        <v>433345</v>
      </c>
      <c r="L4" s="3" t="s">
        <v>121</v>
      </c>
      <c r="M4" s="4">
        <v>263894</v>
      </c>
      <c r="N4" s="4">
        <v>31253</v>
      </c>
      <c r="O4" s="4">
        <v>96224</v>
      </c>
      <c r="P4" s="4">
        <v>48858</v>
      </c>
      <c r="Q4" s="4">
        <v>792</v>
      </c>
      <c r="R4" s="4"/>
      <c r="S4" s="4">
        <v>441021</v>
      </c>
    </row>
    <row r="5" spans="1:19">
      <c r="A5" s="112"/>
      <c r="B5" s="45" t="s">
        <v>31</v>
      </c>
      <c r="C5" s="113">
        <v>1379</v>
      </c>
      <c r="D5" s="113">
        <v>32665</v>
      </c>
      <c r="E5" s="120">
        <v>7363</v>
      </c>
      <c r="F5" s="27"/>
      <c r="G5" s="121">
        <v>32</v>
      </c>
      <c r="H5" s="27"/>
      <c r="I5" s="11">
        <f t="shared" ref="I5:I68" si="2">SUM(C5:F5)</f>
        <v>41407</v>
      </c>
      <c r="L5" s="5" t="s">
        <v>28</v>
      </c>
      <c r="M5" s="1">
        <v>41091</v>
      </c>
      <c r="N5" s="1">
        <v>4150</v>
      </c>
      <c r="O5" s="1">
        <v>14728</v>
      </c>
      <c r="P5" s="1">
        <v>7191</v>
      </c>
      <c r="Q5" s="1">
        <v>90</v>
      </c>
      <c r="R5" s="1"/>
      <c r="S5" s="1">
        <v>67250</v>
      </c>
    </row>
    <row r="6" spans="1:19">
      <c r="A6" s="112"/>
      <c r="B6" s="114" t="s">
        <v>27</v>
      </c>
      <c r="C6" s="113">
        <v>2886</v>
      </c>
      <c r="D6" s="113">
        <v>27153</v>
      </c>
      <c r="E6" s="120">
        <v>7726</v>
      </c>
      <c r="F6" s="27"/>
      <c r="G6" s="121">
        <v>32</v>
      </c>
      <c r="H6" s="27"/>
      <c r="I6" s="11">
        <f t="shared" si="2"/>
        <v>37765</v>
      </c>
      <c r="L6" s="5" t="s">
        <v>33</v>
      </c>
      <c r="M6" s="1">
        <v>31838</v>
      </c>
      <c r="N6" s="1">
        <v>6884</v>
      </c>
      <c r="O6" s="1">
        <v>13239</v>
      </c>
      <c r="P6" s="1">
        <v>6673</v>
      </c>
      <c r="Q6" s="1">
        <v>107</v>
      </c>
      <c r="R6" s="1"/>
      <c r="S6" s="1">
        <v>58741</v>
      </c>
    </row>
    <row r="7" spans="1:19">
      <c r="A7" s="112"/>
      <c r="B7" s="45" t="s">
        <v>29</v>
      </c>
      <c r="C7" s="113">
        <v>4202</v>
      </c>
      <c r="D7" s="113">
        <v>24994</v>
      </c>
      <c r="E7" s="113">
        <v>10762</v>
      </c>
      <c r="F7" s="122">
        <v>5358</v>
      </c>
      <c r="G7" s="121">
        <v>80</v>
      </c>
      <c r="H7" s="122"/>
      <c r="I7" s="113">
        <f t="shared" si="2"/>
        <v>45316</v>
      </c>
      <c r="L7" s="5" t="s">
        <v>29</v>
      </c>
      <c r="M7" s="1">
        <v>25445</v>
      </c>
      <c r="N7" s="1">
        <v>4062</v>
      </c>
      <c r="O7" s="1">
        <v>10647</v>
      </c>
      <c r="P7" s="1">
        <v>5321</v>
      </c>
      <c r="Q7" s="1">
        <v>79</v>
      </c>
      <c r="R7" s="1"/>
      <c r="S7" s="1">
        <v>45554</v>
      </c>
    </row>
    <row r="8" spans="1:19">
      <c r="A8" s="112"/>
      <c r="B8" s="45" t="s">
        <v>30</v>
      </c>
      <c r="C8" s="113">
        <v>2467</v>
      </c>
      <c r="D8" s="113">
        <v>18394</v>
      </c>
      <c r="E8" s="113">
        <v>7381</v>
      </c>
      <c r="F8" s="113">
        <v>3574</v>
      </c>
      <c r="G8" s="113">
        <v>34</v>
      </c>
      <c r="H8" s="113"/>
      <c r="I8" s="113">
        <f t="shared" si="2"/>
        <v>31816</v>
      </c>
      <c r="L8" s="5" t="s">
        <v>34</v>
      </c>
      <c r="M8" s="1">
        <v>18702</v>
      </c>
      <c r="N8" s="1">
        <v>2951</v>
      </c>
      <c r="O8" s="1">
        <v>7182</v>
      </c>
      <c r="P8" s="1">
        <v>3389</v>
      </c>
      <c r="Q8" s="1">
        <v>64</v>
      </c>
      <c r="R8" s="1"/>
      <c r="S8" s="1">
        <v>32288</v>
      </c>
    </row>
    <row r="9" spans="1:19">
      <c r="A9" s="112"/>
      <c r="B9" s="45" t="s">
        <v>34</v>
      </c>
      <c r="C9" s="113">
        <v>3255</v>
      </c>
      <c r="D9" s="113">
        <v>18255</v>
      </c>
      <c r="E9" s="113">
        <v>7566</v>
      </c>
      <c r="F9" s="113">
        <v>3473</v>
      </c>
      <c r="G9" s="113">
        <v>72</v>
      </c>
      <c r="H9" s="113"/>
      <c r="I9" s="113">
        <f t="shared" si="2"/>
        <v>32549</v>
      </c>
      <c r="L9" s="5" t="s">
        <v>36</v>
      </c>
      <c r="M9" s="1">
        <v>18667</v>
      </c>
      <c r="N9" s="1">
        <v>2218</v>
      </c>
      <c r="O9" s="1">
        <v>7359</v>
      </c>
      <c r="P9" s="1">
        <v>2792</v>
      </c>
      <c r="Q9" s="1">
        <v>56</v>
      </c>
      <c r="R9" s="1"/>
      <c r="S9" s="1">
        <v>31092</v>
      </c>
    </row>
    <row r="10" spans="1:19">
      <c r="A10" s="112"/>
      <c r="B10" s="45" t="s">
        <v>35</v>
      </c>
      <c r="C10" s="113">
        <v>3991</v>
      </c>
      <c r="D10" s="113">
        <v>32867</v>
      </c>
      <c r="E10" s="113">
        <v>11411</v>
      </c>
      <c r="F10" s="113">
        <v>4488</v>
      </c>
      <c r="G10" s="113">
        <v>78</v>
      </c>
      <c r="H10" s="113"/>
      <c r="I10" s="113">
        <f t="shared" si="2"/>
        <v>52757</v>
      </c>
      <c r="L10" s="5" t="s">
        <v>30</v>
      </c>
      <c r="M10" s="1">
        <v>18442</v>
      </c>
      <c r="N10" s="1">
        <v>1648</v>
      </c>
      <c r="O10" s="1">
        <v>7027</v>
      </c>
      <c r="P10" s="1">
        <v>3596</v>
      </c>
      <c r="Q10" s="1">
        <v>20</v>
      </c>
      <c r="R10" s="1"/>
      <c r="S10" s="1">
        <v>30733</v>
      </c>
    </row>
    <row r="11" ht="27" spans="1:19">
      <c r="A11" s="112"/>
      <c r="B11" s="45" t="s">
        <v>36</v>
      </c>
      <c r="C11" s="113">
        <v>2276</v>
      </c>
      <c r="D11" s="113">
        <v>18753</v>
      </c>
      <c r="E11" s="113">
        <v>7379</v>
      </c>
      <c r="F11" s="113">
        <v>2877</v>
      </c>
      <c r="G11" s="113">
        <v>51</v>
      </c>
      <c r="H11" s="113"/>
      <c r="I11" s="113">
        <f t="shared" si="2"/>
        <v>31285</v>
      </c>
      <c r="L11" s="5" t="s">
        <v>35</v>
      </c>
      <c r="M11" s="1">
        <v>32159</v>
      </c>
      <c r="N11" s="1">
        <v>2826</v>
      </c>
      <c r="O11" s="1">
        <v>11179</v>
      </c>
      <c r="P11" s="1">
        <v>4500</v>
      </c>
      <c r="Q11" s="1">
        <v>69</v>
      </c>
      <c r="R11" s="1"/>
      <c r="S11" s="1">
        <v>50733</v>
      </c>
    </row>
    <row r="12" spans="1:19">
      <c r="A12" s="112"/>
      <c r="B12" s="45" t="s">
        <v>32</v>
      </c>
      <c r="C12" s="113">
        <v>3311</v>
      </c>
      <c r="D12" s="113">
        <v>18813</v>
      </c>
      <c r="E12" s="113">
        <v>7730</v>
      </c>
      <c r="F12" s="113">
        <v>3457</v>
      </c>
      <c r="G12" s="113">
        <v>24</v>
      </c>
      <c r="H12" s="113"/>
      <c r="I12" s="113">
        <f t="shared" si="2"/>
        <v>33311</v>
      </c>
      <c r="L12" s="5" t="s">
        <v>31</v>
      </c>
      <c r="M12" s="1">
        <v>31615</v>
      </c>
      <c r="N12" s="1">
        <v>855</v>
      </c>
      <c r="O12" s="1">
        <v>9168</v>
      </c>
      <c r="P12" s="1">
        <v>6419</v>
      </c>
      <c r="Q12" s="1">
        <v>262</v>
      </c>
      <c r="R12" s="1"/>
      <c r="S12" s="1">
        <v>48319</v>
      </c>
    </row>
    <row r="13" spans="1:19">
      <c r="A13" s="112"/>
      <c r="B13" s="45" t="s">
        <v>28</v>
      </c>
      <c r="C13" s="113">
        <v>4062</v>
      </c>
      <c r="D13" s="113">
        <v>40790</v>
      </c>
      <c r="E13" s="113">
        <v>15473</v>
      </c>
      <c r="F13" s="113">
        <v>7491</v>
      </c>
      <c r="G13" s="113">
        <v>87</v>
      </c>
      <c r="H13" s="113"/>
      <c r="I13" s="113">
        <f t="shared" si="2"/>
        <v>67816</v>
      </c>
      <c r="L13" s="5" t="s">
        <v>32</v>
      </c>
      <c r="M13" s="1">
        <v>18890</v>
      </c>
      <c r="N13" s="1">
        <v>3200</v>
      </c>
      <c r="O13" s="1">
        <v>7386</v>
      </c>
      <c r="P13" s="1">
        <v>3489</v>
      </c>
      <c r="Q13" s="1">
        <v>21</v>
      </c>
      <c r="R13" s="1"/>
      <c r="S13" s="1">
        <v>32986</v>
      </c>
    </row>
    <row r="14" spans="1:19">
      <c r="A14" s="115"/>
      <c r="B14" s="45" t="s">
        <v>33</v>
      </c>
      <c r="C14" s="113">
        <v>6847</v>
      </c>
      <c r="D14" s="113">
        <v>31511</v>
      </c>
      <c r="E14" s="113">
        <v>13663</v>
      </c>
      <c r="F14" s="113">
        <v>6723</v>
      </c>
      <c r="G14" s="113">
        <v>89</v>
      </c>
      <c r="H14" s="113"/>
      <c r="I14" s="113">
        <f t="shared" si="2"/>
        <v>58744</v>
      </c>
      <c r="L14" s="5" t="s">
        <v>27</v>
      </c>
      <c r="M14" s="1">
        <v>27045</v>
      </c>
      <c r="N14" s="1">
        <v>2459</v>
      </c>
      <c r="O14" s="1">
        <v>8309</v>
      </c>
      <c r="P14" s="1">
        <v>5488</v>
      </c>
      <c r="Q14" s="1">
        <v>24</v>
      </c>
      <c r="R14" s="1"/>
      <c r="S14" s="1">
        <v>43325</v>
      </c>
    </row>
    <row r="15" spans="1:19">
      <c r="A15" s="111" t="s">
        <v>123</v>
      </c>
      <c r="B15" s="46" t="s">
        <v>122</v>
      </c>
      <c r="C15" s="46">
        <f>SUM(C16:C22)</f>
        <v>112525</v>
      </c>
      <c r="D15" s="46">
        <f>SUM(D16:D22)</f>
        <v>494317</v>
      </c>
      <c r="E15" s="46">
        <f>SUM(E16:E22)</f>
        <v>159333</v>
      </c>
      <c r="F15" s="46">
        <f>SUM(F16:F22)</f>
        <v>104119</v>
      </c>
      <c r="G15" s="119">
        <f>SUM(G16:G22)</f>
        <v>516</v>
      </c>
      <c r="H15" s="119"/>
      <c r="I15" s="119">
        <f>SUM(C15:G15)</f>
        <v>870810</v>
      </c>
      <c r="L15" s="3" t="s">
        <v>123</v>
      </c>
      <c r="M15" s="4">
        <v>496652</v>
      </c>
      <c r="N15" s="4">
        <v>105238</v>
      </c>
      <c r="O15" s="4">
        <v>157578</v>
      </c>
      <c r="P15" s="4">
        <v>114975</v>
      </c>
      <c r="Q15" s="4">
        <v>957</v>
      </c>
      <c r="R15" s="4"/>
      <c r="S15" s="4">
        <v>875400</v>
      </c>
    </row>
    <row r="16" spans="1:19">
      <c r="A16" s="112"/>
      <c r="B16" s="45" t="s">
        <v>25</v>
      </c>
      <c r="C16" s="113">
        <v>10578</v>
      </c>
      <c r="D16" s="113">
        <v>53181</v>
      </c>
      <c r="E16" s="113">
        <v>16534</v>
      </c>
      <c r="F16" s="120">
        <v>9536</v>
      </c>
      <c r="G16" s="113">
        <v>34</v>
      </c>
      <c r="H16" s="123"/>
      <c r="I16" s="11">
        <f t="shared" si="2"/>
        <v>89829</v>
      </c>
      <c r="L16" s="5" t="s">
        <v>20</v>
      </c>
      <c r="M16" s="1">
        <v>127039</v>
      </c>
      <c r="N16" s="1">
        <v>29650</v>
      </c>
      <c r="O16" s="1">
        <v>39623</v>
      </c>
      <c r="P16" s="1">
        <v>21823</v>
      </c>
      <c r="Q16" s="1">
        <v>70</v>
      </c>
      <c r="R16" s="1"/>
      <c r="S16" s="1">
        <v>218205</v>
      </c>
    </row>
    <row r="17" spans="1:19">
      <c r="A17" s="112"/>
      <c r="B17" s="114" t="s">
        <v>24</v>
      </c>
      <c r="C17" s="113">
        <v>13498</v>
      </c>
      <c r="D17" s="113">
        <v>63782</v>
      </c>
      <c r="E17" s="113">
        <v>21475</v>
      </c>
      <c r="F17" s="120">
        <v>15640</v>
      </c>
      <c r="G17" s="113">
        <v>158</v>
      </c>
      <c r="H17" s="123"/>
      <c r="I17" s="11">
        <f t="shared" si="2"/>
        <v>114395</v>
      </c>
      <c r="L17" s="5" t="s">
        <v>21</v>
      </c>
      <c r="M17" s="1">
        <v>151435</v>
      </c>
      <c r="N17" s="1">
        <v>28867</v>
      </c>
      <c r="O17" s="1">
        <v>44694</v>
      </c>
      <c r="P17" s="1">
        <v>36840</v>
      </c>
      <c r="Q17" s="1">
        <v>116</v>
      </c>
      <c r="R17" s="1"/>
      <c r="S17" s="1">
        <v>261952</v>
      </c>
    </row>
    <row r="18" spans="1:19">
      <c r="A18" s="112"/>
      <c r="B18" s="45" t="s">
        <v>23</v>
      </c>
      <c r="C18" s="113">
        <v>6072</v>
      </c>
      <c r="D18" s="113">
        <v>24310</v>
      </c>
      <c r="E18" s="113">
        <v>9890</v>
      </c>
      <c r="F18" s="113">
        <v>5811</v>
      </c>
      <c r="G18" s="113">
        <v>0</v>
      </c>
      <c r="H18" s="122"/>
      <c r="I18" s="113">
        <f t="shared" si="2"/>
        <v>46083</v>
      </c>
      <c r="L18" s="5" t="s">
        <v>22</v>
      </c>
      <c r="M18" s="1">
        <v>71067</v>
      </c>
      <c r="N18" s="1">
        <v>15101</v>
      </c>
      <c r="O18" s="1">
        <v>23651</v>
      </c>
      <c r="P18" s="1">
        <v>13889</v>
      </c>
      <c r="Q18" s="1">
        <v>67</v>
      </c>
      <c r="R18" s="1"/>
      <c r="S18" s="1">
        <v>123775</v>
      </c>
    </row>
    <row r="19" spans="1:19">
      <c r="A19" s="112"/>
      <c r="B19" s="45" t="s">
        <v>21</v>
      </c>
      <c r="C19" s="113">
        <v>28392</v>
      </c>
      <c r="D19" s="113">
        <v>151972</v>
      </c>
      <c r="E19" s="113">
        <v>45899</v>
      </c>
      <c r="F19" s="113">
        <v>35900</v>
      </c>
      <c r="G19" s="113">
        <v>123</v>
      </c>
      <c r="H19" s="113"/>
      <c r="I19" s="113">
        <f t="shared" si="2"/>
        <v>262163</v>
      </c>
      <c r="L19" s="5" t="s">
        <v>23</v>
      </c>
      <c r="M19" s="1">
        <v>23923</v>
      </c>
      <c r="N19" s="1">
        <v>6577</v>
      </c>
      <c r="O19" s="1">
        <v>8872</v>
      </c>
      <c r="P19" s="1">
        <v>9123</v>
      </c>
      <c r="Q19" s="1"/>
      <c r="R19" s="1"/>
      <c r="S19" s="1">
        <v>48495</v>
      </c>
    </row>
    <row r="20" spans="1:19">
      <c r="A20" s="112"/>
      <c r="B20" s="45" t="s">
        <v>20</v>
      </c>
      <c r="C20" s="113">
        <v>34114</v>
      </c>
      <c r="D20" s="113">
        <v>127955</v>
      </c>
      <c r="E20" s="113">
        <v>40457</v>
      </c>
      <c r="F20" s="113">
        <v>21650</v>
      </c>
      <c r="G20" s="113">
        <v>120</v>
      </c>
      <c r="H20" s="113"/>
      <c r="I20" s="113">
        <f t="shared" si="2"/>
        <v>224176</v>
      </c>
      <c r="L20" s="5" t="s">
        <v>24</v>
      </c>
      <c r="M20" s="1">
        <v>65680</v>
      </c>
      <c r="N20" s="1">
        <v>13899</v>
      </c>
      <c r="O20" s="1">
        <v>22278</v>
      </c>
      <c r="P20" s="1">
        <v>17879</v>
      </c>
      <c r="Q20" s="1">
        <v>343</v>
      </c>
      <c r="R20" s="1"/>
      <c r="S20" s="1">
        <v>120079</v>
      </c>
    </row>
    <row r="21" spans="1:19">
      <c r="A21" s="112"/>
      <c r="B21" s="45" t="s">
        <v>22</v>
      </c>
      <c r="C21" s="113">
        <v>18731</v>
      </c>
      <c r="D21" s="113">
        <v>68893</v>
      </c>
      <c r="E21" s="113">
        <v>23867</v>
      </c>
      <c r="F21" s="113">
        <v>14946</v>
      </c>
      <c r="G21" s="113">
        <v>81</v>
      </c>
      <c r="H21" s="113"/>
      <c r="I21" s="113">
        <f t="shared" si="2"/>
        <v>126437</v>
      </c>
      <c r="L21" s="5" t="s">
        <v>25</v>
      </c>
      <c r="M21" s="1">
        <v>53351</v>
      </c>
      <c r="N21" s="1">
        <v>10017</v>
      </c>
      <c r="O21" s="1">
        <v>17304</v>
      </c>
      <c r="P21" s="1">
        <v>14801</v>
      </c>
      <c r="Q21" s="1">
        <v>361</v>
      </c>
      <c r="R21" s="1"/>
      <c r="S21" s="1">
        <v>95834</v>
      </c>
    </row>
    <row r="22" spans="1:19">
      <c r="A22" s="115"/>
      <c r="B22" s="45" t="s">
        <v>26</v>
      </c>
      <c r="C22" s="113">
        <v>1140</v>
      </c>
      <c r="D22" s="113">
        <v>4224</v>
      </c>
      <c r="E22" s="113">
        <v>1211</v>
      </c>
      <c r="F22" s="113">
        <v>636</v>
      </c>
      <c r="G22" s="113">
        <v>0</v>
      </c>
      <c r="H22" s="113"/>
      <c r="I22" s="113">
        <f t="shared" si="2"/>
        <v>7211</v>
      </c>
      <c r="L22" s="5" t="s">
        <v>26</v>
      </c>
      <c r="M22" s="1">
        <v>4157</v>
      </c>
      <c r="N22" s="1">
        <v>1127</v>
      </c>
      <c r="O22" s="1">
        <v>1156</v>
      </c>
      <c r="P22" s="1">
        <v>620</v>
      </c>
      <c r="Q22" s="1"/>
      <c r="R22" s="1"/>
      <c r="S22" s="1">
        <v>7060</v>
      </c>
    </row>
    <row r="23" spans="1:19">
      <c r="A23" s="116" t="s">
        <v>124</v>
      </c>
      <c r="B23" s="46" t="s">
        <v>122</v>
      </c>
      <c r="C23" s="46">
        <f>SUM(C24:C26)</f>
        <v>36286</v>
      </c>
      <c r="D23" s="46">
        <f>SUM(D24:D26)</f>
        <v>144700</v>
      </c>
      <c r="E23" s="46">
        <f>SUM(E24:E26)</f>
        <v>57201</v>
      </c>
      <c r="F23" s="46">
        <f>SUM(F24:F26)</f>
        <v>37860</v>
      </c>
      <c r="G23" s="119">
        <f>SUM(G24:G26)</f>
        <v>590</v>
      </c>
      <c r="H23" s="119"/>
      <c r="I23" s="119">
        <f>SUM(C23:G23)</f>
        <v>276637</v>
      </c>
      <c r="L23" s="3" t="s">
        <v>124</v>
      </c>
      <c r="M23" s="4">
        <v>143727</v>
      </c>
      <c r="N23" s="4">
        <v>33107</v>
      </c>
      <c r="O23" s="4">
        <v>54801</v>
      </c>
      <c r="P23" s="4">
        <v>37587</v>
      </c>
      <c r="Q23" s="4">
        <v>559</v>
      </c>
      <c r="R23" s="4"/>
      <c r="S23" s="4">
        <v>269781</v>
      </c>
    </row>
    <row r="24" spans="1:19">
      <c r="A24" s="117"/>
      <c r="B24" s="45" t="s">
        <v>62</v>
      </c>
      <c r="C24" s="113">
        <v>14256</v>
      </c>
      <c r="D24" s="113">
        <v>53445</v>
      </c>
      <c r="E24" s="113">
        <v>24032</v>
      </c>
      <c r="F24" s="120">
        <v>14311</v>
      </c>
      <c r="G24" s="113">
        <v>348</v>
      </c>
      <c r="H24" s="123"/>
      <c r="I24" s="11">
        <f t="shared" si="2"/>
        <v>106044</v>
      </c>
      <c r="L24" s="5" t="s">
        <v>62</v>
      </c>
      <c r="M24" s="1">
        <v>53126</v>
      </c>
      <c r="N24" s="1">
        <v>12487</v>
      </c>
      <c r="O24" s="1">
        <v>23465</v>
      </c>
      <c r="P24" s="1">
        <v>14004</v>
      </c>
      <c r="Q24" s="1">
        <v>334</v>
      </c>
      <c r="R24" s="1"/>
      <c r="S24" s="1">
        <v>103416</v>
      </c>
    </row>
    <row r="25" spans="1:19">
      <c r="A25" s="117"/>
      <c r="B25" s="114" t="s">
        <v>61</v>
      </c>
      <c r="C25" s="113">
        <v>14356</v>
      </c>
      <c r="D25" s="113">
        <v>51480</v>
      </c>
      <c r="E25" s="113">
        <v>20773</v>
      </c>
      <c r="F25" s="120">
        <v>15753</v>
      </c>
      <c r="G25" s="113">
        <v>150</v>
      </c>
      <c r="H25" s="123"/>
      <c r="I25" s="11">
        <f t="shared" si="2"/>
        <v>102362</v>
      </c>
      <c r="L25" s="5" t="s">
        <v>61</v>
      </c>
      <c r="M25" s="1">
        <v>51298</v>
      </c>
      <c r="N25" s="1">
        <v>13786</v>
      </c>
      <c r="O25" s="1">
        <v>20465</v>
      </c>
      <c r="P25" s="1">
        <v>15971</v>
      </c>
      <c r="Q25" s="1">
        <v>145</v>
      </c>
      <c r="R25" s="1"/>
      <c r="S25" s="1">
        <v>101665</v>
      </c>
    </row>
    <row r="26" spans="1:19">
      <c r="A26" s="117"/>
      <c r="B26" s="111" t="s">
        <v>60</v>
      </c>
      <c r="C26" s="113">
        <v>7674</v>
      </c>
      <c r="D26" s="113">
        <v>39775</v>
      </c>
      <c r="E26" s="113">
        <v>12396</v>
      </c>
      <c r="F26" s="113">
        <v>7796</v>
      </c>
      <c r="G26" s="113">
        <v>92</v>
      </c>
      <c r="H26" s="122"/>
      <c r="I26" s="113">
        <f t="shared" si="2"/>
        <v>67641</v>
      </c>
      <c r="L26" s="5" t="s">
        <v>60</v>
      </c>
      <c r="M26" s="1">
        <v>39303</v>
      </c>
      <c r="N26" s="1">
        <v>6834</v>
      </c>
      <c r="O26" s="1">
        <v>10871</v>
      </c>
      <c r="P26" s="1">
        <v>7612</v>
      </c>
      <c r="Q26" s="1">
        <v>80</v>
      </c>
      <c r="R26" s="1"/>
      <c r="S26" s="1">
        <v>64700</v>
      </c>
    </row>
    <row r="27" spans="1:19">
      <c r="A27" s="111" t="s">
        <v>125</v>
      </c>
      <c r="B27" s="46" t="s">
        <v>122</v>
      </c>
      <c r="C27" s="46">
        <f>SUM(C28:C36)</f>
        <v>167247</v>
      </c>
      <c r="D27" s="46">
        <f>SUM(D28:D36)</f>
        <v>675758</v>
      </c>
      <c r="E27" s="46">
        <f>SUM(E28:E36)</f>
        <v>243703</v>
      </c>
      <c r="F27" s="46">
        <f>SUM(F28:F36)</f>
        <v>115688</v>
      </c>
      <c r="G27" s="119">
        <f>SUM(G28:G36)</f>
        <v>1633</v>
      </c>
      <c r="H27" s="119"/>
      <c r="I27" s="119">
        <f>SUM(C27:G27)</f>
        <v>1204029</v>
      </c>
      <c r="L27" s="3" t="s">
        <v>125</v>
      </c>
      <c r="M27" s="4">
        <v>688049</v>
      </c>
      <c r="N27" s="4">
        <v>167243</v>
      </c>
      <c r="O27" s="4">
        <v>236572</v>
      </c>
      <c r="P27" s="4">
        <v>116928</v>
      </c>
      <c r="Q27" s="4">
        <v>1949</v>
      </c>
      <c r="R27" s="4"/>
      <c r="S27" s="4">
        <v>1210741</v>
      </c>
    </row>
    <row r="28" spans="1:19">
      <c r="A28" s="112"/>
      <c r="B28" s="45" t="s">
        <v>67</v>
      </c>
      <c r="C28" s="113">
        <v>7675</v>
      </c>
      <c r="D28" s="113">
        <v>38177</v>
      </c>
      <c r="E28" s="113">
        <v>9636</v>
      </c>
      <c r="F28" s="120">
        <v>10466</v>
      </c>
      <c r="G28" s="113">
        <v>0</v>
      </c>
      <c r="H28" s="123"/>
      <c r="I28" s="11">
        <f t="shared" si="2"/>
        <v>65954</v>
      </c>
      <c r="L28" s="5" t="s">
        <v>67</v>
      </c>
      <c r="M28" s="1">
        <v>37150</v>
      </c>
      <c r="N28" s="1">
        <v>6940</v>
      </c>
      <c r="O28" s="1">
        <v>8551</v>
      </c>
      <c r="P28" s="1">
        <v>10105</v>
      </c>
      <c r="S28" s="1">
        <v>62746</v>
      </c>
    </row>
    <row r="29" spans="1:19">
      <c r="A29" s="112"/>
      <c r="B29" s="45" t="s">
        <v>72</v>
      </c>
      <c r="C29" s="113">
        <v>5827</v>
      </c>
      <c r="D29" s="113">
        <v>45495</v>
      </c>
      <c r="E29" s="113">
        <v>15968</v>
      </c>
      <c r="F29" s="120">
        <v>14234</v>
      </c>
      <c r="G29" s="113">
        <v>96</v>
      </c>
      <c r="H29" s="123"/>
      <c r="I29" s="11">
        <f t="shared" si="2"/>
        <v>81524</v>
      </c>
      <c r="L29" s="5" t="s">
        <v>72</v>
      </c>
      <c r="M29" s="1">
        <v>56053</v>
      </c>
      <c r="N29" s="1">
        <v>5224</v>
      </c>
      <c r="O29" s="1">
        <v>18949</v>
      </c>
      <c r="P29" s="1">
        <v>16791</v>
      </c>
      <c r="Q29" s="1">
        <v>569</v>
      </c>
      <c r="S29" s="1">
        <v>97586</v>
      </c>
    </row>
    <row r="30" spans="1:19">
      <c r="A30" s="112"/>
      <c r="B30" s="45" t="s">
        <v>69</v>
      </c>
      <c r="C30" s="113">
        <v>9023</v>
      </c>
      <c r="D30" s="113">
        <v>35797</v>
      </c>
      <c r="E30" s="113">
        <v>10255</v>
      </c>
      <c r="F30" s="113">
        <v>5143</v>
      </c>
      <c r="G30" s="113">
        <v>83</v>
      </c>
      <c r="H30" s="122"/>
      <c r="I30" s="113">
        <f t="shared" si="2"/>
        <v>60218</v>
      </c>
      <c r="L30" s="5" t="s">
        <v>69</v>
      </c>
      <c r="M30" s="1">
        <v>33645</v>
      </c>
      <c r="N30" s="1">
        <v>8486</v>
      </c>
      <c r="O30" s="1">
        <v>8592</v>
      </c>
      <c r="P30" s="1">
        <v>4991</v>
      </c>
      <c r="Q30" s="1">
        <v>69</v>
      </c>
      <c r="S30" s="1">
        <v>55783</v>
      </c>
    </row>
    <row r="31" spans="1:19">
      <c r="A31" s="112"/>
      <c r="B31" s="45" t="s">
        <v>68</v>
      </c>
      <c r="C31" s="113">
        <v>8576</v>
      </c>
      <c r="D31" s="113">
        <v>28221</v>
      </c>
      <c r="E31" s="113">
        <v>8214</v>
      </c>
      <c r="F31" s="113">
        <v>6915</v>
      </c>
      <c r="G31" s="113">
        <v>129</v>
      </c>
      <c r="H31" s="113"/>
      <c r="I31" s="113">
        <f t="shared" si="2"/>
        <v>51926</v>
      </c>
      <c r="L31" s="5" t="s">
        <v>68</v>
      </c>
      <c r="M31" s="1">
        <v>45363</v>
      </c>
      <c r="N31" s="1">
        <v>14651</v>
      </c>
      <c r="O31" s="1">
        <v>12541</v>
      </c>
      <c r="P31" s="1">
        <v>8245</v>
      </c>
      <c r="Q31" s="1">
        <v>123</v>
      </c>
      <c r="S31" s="1">
        <v>80923</v>
      </c>
    </row>
    <row r="32" spans="1:19">
      <c r="A32" s="112"/>
      <c r="B32" s="45" t="s">
        <v>70</v>
      </c>
      <c r="C32" s="113">
        <v>20871</v>
      </c>
      <c r="D32" s="113">
        <v>81677</v>
      </c>
      <c r="E32" s="113">
        <v>30434</v>
      </c>
      <c r="F32" s="113">
        <v>11826</v>
      </c>
      <c r="G32" s="113">
        <v>140</v>
      </c>
      <c r="H32" s="124"/>
      <c r="I32" s="113">
        <f t="shared" si="2"/>
        <v>144808</v>
      </c>
      <c r="L32" s="5" t="s">
        <v>70</v>
      </c>
      <c r="M32" s="1">
        <v>78759</v>
      </c>
      <c r="N32" s="1">
        <v>20365</v>
      </c>
      <c r="O32" s="1">
        <v>28170</v>
      </c>
      <c r="P32" s="1">
        <v>11131</v>
      </c>
      <c r="Q32" s="1">
        <v>124</v>
      </c>
      <c r="S32" s="1">
        <v>138549</v>
      </c>
    </row>
    <row r="33" spans="1:19">
      <c r="A33" s="112"/>
      <c r="B33" s="45" t="s">
        <v>75</v>
      </c>
      <c r="C33" s="113">
        <v>18521</v>
      </c>
      <c r="D33" s="113">
        <v>70492</v>
      </c>
      <c r="E33" s="113">
        <v>24672</v>
      </c>
      <c r="F33" s="120">
        <v>9342</v>
      </c>
      <c r="G33" s="113">
        <v>191</v>
      </c>
      <c r="H33" s="123"/>
      <c r="I33" s="11">
        <f t="shared" si="2"/>
        <v>123027</v>
      </c>
      <c r="L33" s="5" t="s">
        <v>75</v>
      </c>
      <c r="M33" s="1">
        <v>68846</v>
      </c>
      <c r="N33" s="1">
        <v>16408</v>
      </c>
      <c r="O33" s="1">
        <v>22446</v>
      </c>
      <c r="P33" s="1">
        <v>9246</v>
      </c>
      <c r="Q33" s="1">
        <v>179</v>
      </c>
      <c r="S33" s="1">
        <v>117125</v>
      </c>
    </row>
    <row r="34" spans="1:19">
      <c r="A34" s="112"/>
      <c r="B34" s="114" t="s">
        <v>74</v>
      </c>
      <c r="C34" s="113">
        <v>37636</v>
      </c>
      <c r="D34" s="113">
        <v>152564</v>
      </c>
      <c r="E34" s="113">
        <v>60522</v>
      </c>
      <c r="F34" s="120">
        <v>18524</v>
      </c>
      <c r="G34" s="113">
        <v>273</v>
      </c>
      <c r="H34" s="123"/>
      <c r="I34" s="11">
        <f t="shared" si="2"/>
        <v>269246</v>
      </c>
      <c r="L34" s="5" t="s">
        <v>74</v>
      </c>
      <c r="M34" s="1">
        <v>149414</v>
      </c>
      <c r="N34" s="1">
        <v>36797</v>
      </c>
      <c r="O34" s="1">
        <v>56330</v>
      </c>
      <c r="P34" s="1">
        <v>17216</v>
      </c>
      <c r="Q34" s="1">
        <v>238</v>
      </c>
      <c r="S34" s="1">
        <v>259995</v>
      </c>
    </row>
    <row r="35" spans="1:19">
      <c r="A35" s="112"/>
      <c r="B35" s="45" t="s">
        <v>73</v>
      </c>
      <c r="C35" s="113">
        <v>38037</v>
      </c>
      <c r="D35" s="113">
        <v>130683</v>
      </c>
      <c r="E35" s="113">
        <v>52765</v>
      </c>
      <c r="F35" s="113">
        <v>20725</v>
      </c>
      <c r="G35" s="113">
        <v>581</v>
      </c>
      <c r="H35" s="122"/>
      <c r="I35" s="113">
        <f t="shared" si="2"/>
        <v>242210</v>
      </c>
      <c r="L35" s="5" t="s">
        <v>73</v>
      </c>
      <c r="M35" s="1">
        <v>128963</v>
      </c>
      <c r="N35" s="1">
        <v>37038</v>
      </c>
      <c r="O35" s="1">
        <v>50869</v>
      </c>
      <c r="P35" s="1">
        <v>20425</v>
      </c>
      <c r="Q35" s="1">
        <v>523</v>
      </c>
      <c r="S35" s="1">
        <v>237818</v>
      </c>
    </row>
    <row r="36" spans="1:19">
      <c r="A36" s="115"/>
      <c r="B36" s="45" t="s">
        <v>71</v>
      </c>
      <c r="C36" s="113">
        <v>21081</v>
      </c>
      <c r="D36" s="113">
        <v>92652</v>
      </c>
      <c r="E36" s="113">
        <v>31237</v>
      </c>
      <c r="F36" s="113">
        <v>18513</v>
      </c>
      <c r="G36" s="113">
        <v>140</v>
      </c>
      <c r="H36" s="113"/>
      <c r="I36" s="113">
        <f t="shared" si="2"/>
        <v>163483</v>
      </c>
      <c r="L36" s="5" t="s">
        <v>71</v>
      </c>
      <c r="M36" s="1">
        <v>89856</v>
      </c>
      <c r="N36" s="1">
        <v>21334</v>
      </c>
      <c r="O36" s="1">
        <v>30124</v>
      </c>
      <c r="P36" s="1">
        <v>18778</v>
      </c>
      <c r="Q36" s="1">
        <v>124</v>
      </c>
      <c r="S36" s="1">
        <v>160216</v>
      </c>
    </row>
    <row r="37" spans="1:19">
      <c r="A37" s="111" t="s">
        <v>126</v>
      </c>
      <c r="B37" s="46" t="s">
        <v>122</v>
      </c>
      <c r="C37" s="46">
        <f>SUM(C38:C42)</f>
        <v>173793</v>
      </c>
      <c r="D37" s="46">
        <f>SUM(D38:D42)</f>
        <v>612313</v>
      </c>
      <c r="E37" s="46">
        <f>SUM(E38:E42)</f>
        <v>241301</v>
      </c>
      <c r="F37" s="46">
        <f>SUM(F38:F42)</f>
        <v>122962</v>
      </c>
      <c r="G37" s="119">
        <f>SUM(G38:G42)</f>
        <v>1033</v>
      </c>
      <c r="H37" s="119"/>
      <c r="I37" s="119">
        <f>SUM(C37:G37)</f>
        <v>1151402</v>
      </c>
      <c r="L37" s="3" t="s">
        <v>126</v>
      </c>
      <c r="M37" s="4">
        <v>664348</v>
      </c>
      <c r="N37" s="4">
        <v>176558</v>
      </c>
      <c r="O37" s="4">
        <v>249464</v>
      </c>
      <c r="P37" s="4">
        <v>139197</v>
      </c>
      <c r="Q37" s="4">
        <v>1676</v>
      </c>
      <c r="R37" s="4"/>
      <c r="S37" s="4">
        <v>1231243</v>
      </c>
    </row>
    <row r="38" spans="1:19">
      <c r="A38" s="112"/>
      <c r="B38" s="45" t="s">
        <v>77</v>
      </c>
      <c r="C38" s="113">
        <v>22943</v>
      </c>
      <c r="D38" s="113">
        <v>57029</v>
      </c>
      <c r="E38" s="113">
        <v>19790</v>
      </c>
      <c r="F38" s="120">
        <v>11947</v>
      </c>
      <c r="G38" s="113">
        <v>154</v>
      </c>
      <c r="H38" s="123"/>
      <c r="I38" s="11">
        <f>SUM(C38:F38)</f>
        <v>111709</v>
      </c>
      <c r="L38" s="5" t="s">
        <v>77</v>
      </c>
      <c r="M38" s="1">
        <v>97562</v>
      </c>
      <c r="N38" s="1">
        <v>16511</v>
      </c>
      <c r="O38" s="1">
        <v>39701</v>
      </c>
      <c r="P38" s="1">
        <v>20771</v>
      </c>
      <c r="Q38" s="1">
        <v>759</v>
      </c>
      <c r="R38" s="1"/>
      <c r="S38" s="1">
        <v>175304</v>
      </c>
    </row>
    <row r="39" spans="1:19">
      <c r="A39" s="112"/>
      <c r="B39" s="45" t="s">
        <v>76</v>
      </c>
      <c r="C39" s="113">
        <v>35010</v>
      </c>
      <c r="D39" s="113">
        <v>129913</v>
      </c>
      <c r="E39" s="113">
        <v>34919</v>
      </c>
      <c r="F39" s="120">
        <v>21824</v>
      </c>
      <c r="G39" s="113">
        <v>276</v>
      </c>
      <c r="H39" s="123"/>
      <c r="I39" s="11">
        <f>SUM(C39:F39)</f>
        <v>221666</v>
      </c>
      <c r="L39" s="5" t="s">
        <v>76</v>
      </c>
      <c r="M39" s="1">
        <v>153336</v>
      </c>
      <c r="N39" s="1">
        <v>41719</v>
      </c>
      <c r="O39" s="1">
        <v>40358</v>
      </c>
      <c r="P39" s="1">
        <v>29698</v>
      </c>
      <c r="Q39" s="1">
        <v>315</v>
      </c>
      <c r="R39" s="1"/>
      <c r="S39" s="1">
        <v>265426</v>
      </c>
    </row>
    <row r="40" spans="1:19">
      <c r="A40" s="112"/>
      <c r="B40" s="45" t="s">
        <v>80</v>
      </c>
      <c r="C40" s="113">
        <v>37720</v>
      </c>
      <c r="D40" s="113">
        <v>138680</v>
      </c>
      <c r="E40" s="113">
        <v>62527</v>
      </c>
      <c r="F40" s="113">
        <v>32879</v>
      </c>
      <c r="G40" s="113">
        <v>247</v>
      </c>
      <c r="H40" s="122"/>
      <c r="I40" s="113">
        <f>SUM(C40:F40)</f>
        <v>271806</v>
      </c>
      <c r="L40" s="5" t="s">
        <v>80</v>
      </c>
      <c r="M40" s="1">
        <v>135515</v>
      </c>
      <c r="N40" s="1">
        <v>38152</v>
      </c>
      <c r="O40" s="1">
        <v>58836</v>
      </c>
      <c r="P40" s="1">
        <v>31569</v>
      </c>
      <c r="Q40" s="1">
        <v>239</v>
      </c>
      <c r="R40" s="1"/>
      <c r="S40" s="1">
        <v>264311</v>
      </c>
    </row>
    <row r="41" spans="1:19">
      <c r="A41" s="112"/>
      <c r="B41" s="45" t="s">
        <v>79</v>
      </c>
      <c r="C41" s="113">
        <v>40495</v>
      </c>
      <c r="D41" s="113">
        <v>162426</v>
      </c>
      <c r="E41" s="113">
        <v>69357</v>
      </c>
      <c r="F41" s="113">
        <v>31377</v>
      </c>
      <c r="G41" s="113">
        <v>192</v>
      </c>
      <c r="H41" s="113"/>
      <c r="I41" s="113">
        <f>SUM(C41:F41)</f>
        <v>303655</v>
      </c>
      <c r="L41" s="5" t="s">
        <v>79</v>
      </c>
      <c r="M41" s="1">
        <v>162513</v>
      </c>
      <c r="N41" s="1">
        <v>40483</v>
      </c>
      <c r="O41" s="1">
        <v>65593</v>
      </c>
      <c r="P41" s="1">
        <v>31561</v>
      </c>
      <c r="Q41" s="1">
        <v>204</v>
      </c>
      <c r="R41" s="1"/>
      <c r="S41" s="1">
        <v>300354</v>
      </c>
    </row>
    <row r="42" spans="1:19">
      <c r="A42" s="115"/>
      <c r="B42" s="114" t="s">
        <v>78</v>
      </c>
      <c r="C42" s="113">
        <v>37625</v>
      </c>
      <c r="D42" s="113">
        <v>124265</v>
      </c>
      <c r="E42" s="113">
        <v>54708</v>
      </c>
      <c r="F42" s="113">
        <v>24935</v>
      </c>
      <c r="G42" s="113">
        <v>164</v>
      </c>
      <c r="H42" s="113"/>
      <c r="I42" s="113">
        <f>SUM(C42:F42)</f>
        <v>241533</v>
      </c>
      <c r="L42" s="5" t="s">
        <v>78</v>
      </c>
      <c r="M42" s="1">
        <v>115422</v>
      </c>
      <c r="N42" s="1">
        <v>39693</v>
      </c>
      <c r="O42" s="1">
        <v>44976</v>
      </c>
      <c r="P42" s="1">
        <v>25598</v>
      </c>
      <c r="Q42" s="1">
        <v>159</v>
      </c>
      <c r="R42" s="1"/>
      <c r="S42" s="1">
        <v>225848</v>
      </c>
    </row>
    <row r="43" spans="1:19">
      <c r="A43" s="111" t="s">
        <v>127</v>
      </c>
      <c r="B43" s="46" t="s">
        <v>122</v>
      </c>
      <c r="C43" s="46">
        <f>SUM(C44:C51)</f>
        <v>62765</v>
      </c>
      <c r="D43" s="46">
        <f>SUM(D44:D51)</f>
        <v>367214</v>
      </c>
      <c r="E43" s="46">
        <f>SUM(E44:E51)</f>
        <v>161496</v>
      </c>
      <c r="F43" s="46">
        <f>SUM(F44:F51)</f>
        <v>62765</v>
      </c>
      <c r="G43" s="119">
        <f>SUM(G44:G51)</f>
        <v>944</v>
      </c>
      <c r="H43" s="119"/>
      <c r="I43" s="119">
        <f>SUM(C43:G43)</f>
        <v>655184</v>
      </c>
      <c r="L43" s="3" t="s">
        <v>127</v>
      </c>
      <c r="M43" s="4">
        <v>378398</v>
      </c>
      <c r="N43" s="4">
        <v>63440</v>
      </c>
      <c r="O43" s="4">
        <v>156802</v>
      </c>
      <c r="P43" s="4">
        <v>64867</v>
      </c>
      <c r="Q43" s="4">
        <v>875</v>
      </c>
      <c r="R43" s="4"/>
      <c r="S43" s="4">
        <v>664382</v>
      </c>
    </row>
    <row r="44" spans="1:19">
      <c r="A44" s="112"/>
      <c r="B44" s="45" t="s">
        <v>82</v>
      </c>
      <c r="C44" s="113">
        <v>3848</v>
      </c>
      <c r="D44" s="113">
        <v>44414</v>
      </c>
      <c r="E44" s="113">
        <v>17960</v>
      </c>
      <c r="F44" s="120">
        <v>11138</v>
      </c>
      <c r="G44" s="113">
        <v>329</v>
      </c>
      <c r="H44" s="123"/>
      <c r="I44" s="11">
        <f t="shared" ref="I44:I51" si="3">SUM(C44:F44)</f>
        <v>77360</v>
      </c>
      <c r="L44" s="5" t="s">
        <v>82</v>
      </c>
      <c r="M44" s="1">
        <v>42003</v>
      </c>
      <c r="N44" s="1">
        <v>4355</v>
      </c>
      <c r="O44" s="1">
        <v>16771</v>
      </c>
      <c r="P44" s="1">
        <v>11189</v>
      </c>
      <c r="Q44" s="1">
        <v>315</v>
      </c>
      <c r="R44" s="1"/>
      <c r="S44" s="1">
        <v>74633</v>
      </c>
    </row>
    <row r="45" spans="1:19">
      <c r="A45" s="112"/>
      <c r="B45" s="45" t="s">
        <v>81</v>
      </c>
      <c r="C45" s="113">
        <v>3302</v>
      </c>
      <c r="D45" s="113">
        <v>18682</v>
      </c>
      <c r="E45" s="113">
        <v>8161</v>
      </c>
      <c r="F45" s="120">
        <v>3264</v>
      </c>
      <c r="G45" s="113">
        <v>0</v>
      </c>
      <c r="H45" s="123"/>
      <c r="I45" s="11">
        <f t="shared" si="3"/>
        <v>33409</v>
      </c>
      <c r="L45" s="5" t="s">
        <v>81</v>
      </c>
      <c r="M45" s="1">
        <v>17977</v>
      </c>
      <c r="N45" s="1">
        <v>3081</v>
      </c>
      <c r="O45" s="1">
        <v>7342</v>
      </c>
      <c r="P45" s="1">
        <v>3206</v>
      </c>
      <c r="Q45" s="1"/>
      <c r="R45" s="1"/>
      <c r="S45" s="1">
        <v>31606</v>
      </c>
    </row>
    <row r="46" spans="1:19">
      <c r="A46" s="112"/>
      <c r="B46" s="45" t="s">
        <v>83</v>
      </c>
      <c r="C46" s="113">
        <v>14288</v>
      </c>
      <c r="D46" s="113">
        <v>65017</v>
      </c>
      <c r="E46" s="113">
        <v>27558</v>
      </c>
      <c r="F46" s="113">
        <v>10761</v>
      </c>
      <c r="G46" s="113">
        <v>170</v>
      </c>
      <c r="H46" s="122"/>
      <c r="I46" s="113">
        <f t="shared" si="3"/>
        <v>117624</v>
      </c>
      <c r="L46" s="5" t="s">
        <v>83</v>
      </c>
      <c r="M46" s="1">
        <v>65261</v>
      </c>
      <c r="N46" s="1">
        <v>14257</v>
      </c>
      <c r="O46" s="1">
        <v>25375</v>
      </c>
      <c r="P46" s="1">
        <v>10717</v>
      </c>
      <c r="Q46" s="1">
        <v>146</v>
      </c>
      <c r="R46" s="1"/>
      <c r="S46" s="1">
        <v>115756</v>
      </c>
    </row>
    <row r="47" spans="1:19">
      <c r="A47" s="112"/>
      <c r="B47" s="45" t="s">
        <v>85</v>
      </c>
      <c r="C47" s="113">
        <v>7518</v>
      </c>
      <c r="D47" s="113">
        <v>37113</v>
      </c>
      <c r="E47" s="113">
        <v>16920</v>
      </c>
      <c r="F47" s="113">
        <v>5477</v>
      </c>
      <c r="G47" s="113">
        <v>71</v>
      </c>
      <c r="H47" s="113"/>
      <c r="I47" s="113">
        <f t="shared" si="3"/>
        <v>67028</v>
      </c>
      <c r="L47" s="5" t="s">
        <v>85</v>
      </c>
      <c r="M47" s="1">
        <v>37974</v>
      </c>
      <c r="N47" s="1">
        <v>7468</v>
      </c>
      <c r="O47" s="1">
        <v>15995</v>
      </c>
      <c r="P47" s="1">
        <v>5357</v>
      </c>
      <c r="Q47" s="1">
        <v>74</v>
      </c>
      <c r="R47" s="1"/>
      <c r="S47" s="1">
        <v>66868</v>
      </c>
    </row>
    <row r="48" spans="1:19">
      <c r="A48" s="112"/>
      <c r="B48" s="45" t="s">
        <v>88</v>
      </c>
      <c r="C48" s="113">
        <v>14104</v>
      </c>
      <c r="D48" s="113">
        <v>90627</v>
      </c>
      <c r="E48" s="113">
        <v>41714</v>
      </c>
      <c r="F48" s="113">
        <v>12825</v>
      </c>
      <c r="G48" s="113">
        <v>89</v>
      </c>
      <c r="H48" s="124"/>
      <c r="I48" s="113">
        <f t="shared" si="3"/>
        <v>159270</v>
      </c>
      <c r="L48" s="5" t="s">
        <v>88</v>
      </c>
      <c r="M48" s="1">
        <v>93275</v>
      </c>
      <c r="N48" s="1">
        <v>14404</v>
      </c>
      <c r="O48" s="1">
        <v>40965</v>
      </c>
      <c r="P48" s="1">
        <v>12936</v>
      </c>
      <c r="Q48" s="1">
        <v>82</v>
      </c>
      <c r="R48" s="1"/>
      <c r="S48" s="1">
        <v>161662</v>
      </c>
    </row>
    <row r="49" spans="1:19">
      <c r="A49" s="112"/>
      <c r="B49" s="45" t="s">
        <v>87</v>
      </c>
      <c r="C49" s="113">
        <v>7718</v>
      </c>
      <c r="D49" s="113">
        <v>36376</v>
      </c>
      <c r="E49" s="113">
        <v>16329</v>
      </c>
      <c r="F49" s="120">
        <v>7025</v>
      </c>
      <c r="G49" s="113">
        <v>54</v>
      </c>
      <c r="H49" s="123"/>
      <c r="I49" s="11">
        <f t="shared" si="3"/>
        <v>67448</v>
      </c>
      <c r="L49" s="5" t="s">
        <v>87</v>
      </c>
      <c r="M49" s="1">
        <v>36951</v>
      </c>
      <c r="N49" s="1">
        <v>7353</v>
      </c>
      <c r="O49" s="1">
        <v>15856</v>
      </c>
      <c r="P49" s="1">
        <v>7332</v>
      </c>
      <c r="Q49" s="1">
        <v>60</v>
      </c>
      <c r="R49" s="1"/>
      <c r="S49" s="1">
        <v>67552</v>
      </c>
    </row>
    <row r="50" spans="1:19">
      <c r="A50" s="112"/>
      <c r="B50" s="114" t="s">
        <v>86</v>
      </c>
      <c r="C50" s="113">
        <v>6240</v>
      </c>
      <c r="D50" s="113">
        <v>33653</v>
      </c>
      <c r="E50" s="113">
        <v>16892</v>
      </c>
      <c r="F50" s="120">
        <v>5869</v>
      </c>
      <c r="G50" s="113">
        <v>117</v>
      </c>
      <c r="H50" s="123"/>
      <c r="I50" s="11">
        <f t="shared" si="3"/>
        <v>62654</v>
      </c>
      <c r="L50" s="5" t="s">
        <v>86</v>
      </c>
      <c r="M50" s="1">
        <v>35151</v>
      </c>
      <c r="N50" s="1">
        <v>6608</v>
      </c>
      <c r="O50" s="1">
        <v>15638</v>
      </c>
      <c r="P50" s="1">
        <v>5345</v>
      </c>
      <c r="Q50" s="1">
        <v>106</v>
      </c>
      <c r="R50" s="1"/>
      <c r="S50" s="1">
        <v>62848</v>
      </c>
    </row>
    <row r="51" spans="1:19">
      <c r="A51" s="115"/>
      <c r="B51" s="45" t="s">
        <v>84</v>
      </c>
      <c r="C51" s="113">
        <v>5747</v>
      </c>
      <c r="D51" s="113">
        <v>41332</v>
      </c>
      <c r="E51" s="113">
        <v>15962</v>
      </c>
      <c r="F51" s="113">
        <v>6406</v>
      </c>
      <c r="G51" s="113">
        <v>114</v>
      </c>
      <c r="H51" s="122"/>
      <c r="I51" s="113">
        <f t="shared" si="3"/>
        <v>69447</v>
      </c>
      <c r="L51" s="5" t="s">
        <v>84</v>
      </c>
      <c r="M51" s="1">
        <v>49806</v>
      </c>
      <c r="N51" s="1">
        <v>5914</v>
      </c>
      <c r="O51" s="1">
        <v>18860</v>
      </c>
      <c r="P51" s="1">
        <v>8785</v>
      </c>
      <c r="Q51" s="1">
        <v>92</v>
      </c>
      <c r="R51" s="1"/>
      <c r="S51" s="1">
        <v>83457</v>
      </c>
    </row>
    <row r="52" spans="1:19">
      <c r="A52" s="111" t="s">
        <v>128</v>
      </c>
      <c r="B52" s="46" t="s">
        <v>122</v>
      </c>
      <c r="C52" s="46">
        <f>SUM(C53:C57)</f>
        <v>67500</v>
      </c>
      <c r="D52" s="46">
        <f>SUM(D53:D57)</f>
        <v>397362</v>
      </c>
      <c r="E52" s="46">
        <f>SUM(E53:E57)</f>
        <v>153848</v>
      </c>
      <c r="F52" s="46">
        <f>SUM(F53:F57)</f>
        <v>52358</v>
      </c>
      <c r="G52" s="119">
        <f>SUM(G53:G57)</f>
        <v>809</v>
      </c>
      <c r="H52" s="119"/>
      <c r="I52" s="119">
        <f>SUM(C52:G52)</f>
        <v>671877</v>
      </c>
      <c r="L52" s="3" t="s">
        <v>128</v>
      </c>
      <c r="M52" s="4">
        <v>458555</v>
      </c>
      <c r="N52" s="4">
        <v>81145</v>
      </c>
      <c r="O52" s="4">
        <v>171576</v>
      </c>
      <c r="P52" s="4">
        <v>77294</v>
      </c>
      <c r="Q52" s="4">
        <v>1127</v>
      </c>
      <c r="R52" s="4"/>
      <c r="S52" s="4">
        <v>789697</v>
      </c>
    </row>
    <row r="53" spans="1:19">
      <c r="A53" s="112"/>
      <c r="B53" s="45" t="s">
        <v>51</v>
      </c>
      <c r="C53" s="113">
        <v>35061</v>
      </c>
      <c r="D53" s="113">
        <v>113948</v>
      </c>
      <c r="E53" s="113">
        <v>34175</v>
      </c>
      <c r="G53" s="113">
        <v>178</v>
      </c>
      <c r="H53" s="27"/>
      <c r="I53" s="11">
        <f>SUM(C53:F53)</f>
        <v>183184</v>
      </c>
      <c r="L53" s="5" t="s">
        <v>55</v>
      </c>
      <c r="M53" s="1">
        <v>97879</v>
      </c>
      <c r="N53" s="1">
        <v>9770</v>
      </c>
      <c r="O53" s="1">
        <v>38584</v>
      </c>
      <c r="P53" s="1">
        <v>17115</v>
      </c>
      <c r="Q53" s="1">
        <v>307</v>
      </c>
      <c r="R53" s="1"/>
      <c r="S53" s="1">
        <v>163655</v>
      </c>
    </row>
    <row r="54" spans="1:19">
      <c r="A54" s="112"/>
      <c r="B54" s="45" t="s">
        <v>53</v>
      </c>
      <c r="C54" s="113">
        <v>8381</v>
      </c>
      <c r="D54" s="113">
        <v>61753</v>
      </c>
      <c r="E54" s="113">
        <v>27106</v>
      </c>
      <c r="F54" s="120">
        <v>11307</v>
      </c>
      <c r="G54" s="113">
        <v>105</v>
      </c>
      <c r="H54" s="123"/>
      <c r="I54" s="11">
        <f>SUM(C54:F54)</f>
        <v>108547</v>
      </c>
      <c r="L54" s="5" t="s">
        <v>51</v>
      </c>
      <c r="M54" s="1">
        <v>148122</v>
      </c>
      <c r="N54" s="1">
        <v>43607</v>
      </c>
      <c r="O54" s="1">
        <v>49158</v>
      </c>
      <c r="P54" s="1">
        <v>26081</v>
      </c>
      <c r="Q54" s="1">
        <v>481</v>
      </c>
      <c r="R54" s="1"/>
      <c r="S54" s="1">
        <v>267449</v>
      </c>
    </row>
    <row r="55" spans="1:19">
      <c r="A55" s="112"/>
      <c r="B55" s="114" t="s">
        <v>55</v>
      </c>
      <c r="C55" s="113">
        <v>9961</v>
      </c>
      <c r="D55" s="113">
        <v>96934</v>
      </c>
      <c r="E55" s="113">
        <v>39749</v>
      </c>
      <c r="F55" s="113">
        <v>18557</v>
      </c>
      <c r="G55" s="113">
        <v>303</v>
      </c>
      <c r="H55" s="122"/>
      <c r="I55" s="113">
        <f>SUM(C55:F55)</f>
        <v>165201</v>
      </c>
      <c r="L55" s="5" t="s">
        <v>52</v>
      </c>
      <c r="M55" s="1">
        <v>93735</v>
      </c>
      <c r="N55" s="1">
        <v>8068</v>
      </c>
      <c r="O55" s="1">
        <v>37736</v>
      </c>
      <c r="P55" s="1">
        <v>16226</v>
      </c>
      <c r="Q55" s="1">
        <v>117</v>
      </c>
      <c r="R55" s="1"/>
      <c r="S55" s="1">
        <v>155882</v>
      </c>
    </row>
    <row r="56" spans="1:19">
      <c r="A56" s="112"/>
      <c r="B56" s="45" t="s">
        <v>52</v>
      </c>
      <c r="C56" s="113">
        <v>7948</v>
      </c>
      <c r="D56" s="113">
        <v>93545</v>
      </c>
      <c r="E56" s="113">
        <v>39927</v>
      </c>
      <c r="F56" s="113">
        <v>17094</v>
      </c>
      <c r="G56" s="113">
        <v>120</v>
      </c>
      <c r="H56" s="113"/>
      <c r="I56" s="113">
        <f>SUM(C56:F56)</f>
        <v>158514</v>
      </c>
      <c r="L56" s="5" t="s">
        <v>53</v>
      </c>
      <c r="M56" s="1">
        <v>87323</v>
      </c>
      <c r="N56" s="1">
        <v>13745</v>
      </c>
      <c r="O56" s="1">
        <v>33678</v>
      </c>
      <c r="P56" s="1">
        <v>12520</v>
      </c>
      <c r="Q56" s="1">
        <v>102</v>
      </c>
      <c r="R56" s="1"/>
      <c r="S56" s="1">
        <v>147368</v>
      </c>
    </row>
    <row r="57" spans="1:19">
      <c r="A57" s="115"/>
      <c r="B57" s="45" t="s">
        <v>54</v>
      </c>
      <c r="C57" s="113">
        <v>6149</v>
      </c>
      <c r="D57" s="113">
        <v>31182</v>
      </c>
      <c r="E57" s="113">
        <v>12891</v>
      </c>
      <c r="F57" s="113">
        <v>5400</v>
      </c>
      <c r="G57" s="113">
        <v>103</v>
      </c>
      <c r="H57" s="113"/>
      <c r="I57" s="113">
        <f>SUM(C57:F57)</f>
        <v>55622</v>
      </c>
      <c r="L57" s="5" t="s">
        <v>54</v>
      </c>
      <c r="M57" s="1">
        <v>31496</v>
      </c>
      <c r="N57" s="1">
        <v>5955</v>
      </c>
      <c r="O57" s="1">
        <v>12420</v>
      </c>
      <c r="P57" s="1">
        <v>5352</v>
      </c>
      <c r="Q57" s="1">
        <v>120</v>
      </c>
      <c r="R57" s="1"/>
      <c r="S57" s="1">
        <v>55343</v>
      </c>
    </row>
    <row r="58" spans="1:19">
      <c r="A58" s="111" t="s">
        <v>129</v>
      </c>
      <c r="B58" s="46" t="s">
        <v>122</v>
      </c>
      <c r="C58" s="46">
        <f>SUM(C59:C66)</f>
        <v>71452</v>
      </c>
      <c r="D58" s="46">
        <f>SUM(D59:D66)</f>
        <v>366547</v>
      </c>
      <c r="E58" s="46">
        <f>SUM(E59:E66)</f>
        <v>161322</v>
      </c>
      <c r="F58" s="46">
        <f>SUM(F59:F66)</f>
        <v>79025</v>
      </c>
      <c r="G58" s="119">
        <f>SUM(G59:G66)</f>
        <v>1058</v>
      </c>
      <c r="H58" s="119"/>
      <c r="I58" s="119">
        <f>SUM(C58:G58)</f>
        <v>679404</v>
      </c>
      <c r="L58" s="3" t="s">
        <v>129</v>
      </c>
      <c r="M58" s="4">
        <v>369162</v>
      </c>
      <c r="N58" s="4">
        <v>71238</v>
      </c>
      <c r="O58" s="4">
        <v>156841</v>
      </c>
      <c r="P58" s="4">
        <v>82585</v>
      </c>
      <c r="Q58" s="4">
        <v>1219</v>
      </c>
      <c r="R58" s="4"/>
      <c r="S58" s="4">
        <v>681045</v>
      </c>
    </row>
    <row r="59" spans="1:19">
      <c r="A59" s="112"/>
      <c r="B59" s="45" t="s">
        <v>44</v>
      </c>
      <c r="C59" s="113">
        <v>4086</v>
      </c>
      <c r="D59" s="113">
        <v>35770</v>
      </c>
      <c r="E59" s="113">
        <v>10728</v>
      </c>
      <c r="F59" s="120">
        <v>6911</v>
      </c>
      <c r="G59" s="113">
        <v>163</v>
      </c>
      <c r="H59" s="123"/>
      <c r="I59" s="11">
        <f t="shared" ref="I59:I66" si="4">SUM(C59:F59)</f>
        <v>57495</v>
      </c>
      <c r="L59" s="5" t="s">
        <v>47</v>
      </c>
      <c r="M59" s="1">
        <v>30836</v>
      </c>
      <c r="N59" s="1">
        <v>5807</v>
      </c>
      <c r="O59" s="1">
        <v>14369</v>
      </c>
      <c r="P59" s="1">
        <v>7555</v>
      </c>
      <c r="Q59" s="1">
        <v>159</v>
      </c>
      <c r="R59" s="1"/>
      <c r="S59" s="1">
        <v>58726</v>
      </c>
    </row>
    <row r="60" spans="1:19">
      <c r="A60" s="112"/>
      <c r="B60" s="114" t="s">
        <v>45</v>
      </c>
      <c r="C60" s="113">
        <v>5515</v>
      </c>
      <c r="D60" s="113">
        <v>49891</v>
      </c>
      <c r="E60" s="113">
        <v>18484</v>
      </c>
      <c r="F60" s="120">
        <v>8197</v>
      </c>
      <c r="G60" s="113">
        <v>46</v>
      </c>
      <c r="H60" s="123"/>
      <c r="I60" s="11">
        <f t="shared" si="4"/>
        <v>82087</v>
      </c>
      <c r="L60" s="5" t="s">
        <v>49</v>
      </c>
      <c r="M60" s="1">
        <v>45150</v>
      </c>
      <c r="N60" s="1">
        <v>9916</v>
      </c>
      <c r="O60" s="1">
        <v>20833</v>
      </c>
      <c r="P60" s="1">
        <v>9102</v>
      </c>
      <c r="Q60" s="1">
        <v>30</v>
      </c>
      <c r="R60" s="1"/>
      <c r="S60" s="1">
        <v>85031</v>
      </c>
    </row>
    <row r="61" spans="1:19">
      <c r="A61" s="112"/>
      <c r="B61" s="45" t="s">
        <v>47</v>
      </c>
      <c r="C61" s="113">
        <v>6207</v>
      </c>
      <c r="D61" s="113">
        <v>30176</v>
      </c>
      <c r="E61" s="113">
        <v>15261</v>
      </c>
      <c r="F61" s="113">
        <v>7621</v>
      </c>
      <c r="G61" s="113">
        <v>143</v>
      </c>
      <c r="H61" s="122"/>
      <c r="I61" s="113">
        <f t="shared" si="4"/>
        <v>59265</v>
      </c>
      <c r="L61" s="5" t="s">
        <v>43</v>
      </c>
      <c r="M61" s="1">
        <v>15202</v>
      </c>
      <c r="N61" s="1">
        <v>2837</v>
      </c>
      <c r="O61" s="1">
        <v>5980</v>
      </c>
      <c r="P61" s="1">
        <v>3320</v>
      </c>
      <c r="Q61" s="1">
        <v>87</v>
      </c>
      <c r="R61" s="1"/>
      <c r="S61" s="1">
        <v>27426</v>
      </c>
    </row>
    <row r="62" spans="1:19">
      <c r="A62" s="112"/>
      <c r="B62" s="45" t="s">
        <v>49</v>
      </c>
      <c r="C62" s="113">
        <v>9814</v>
      </c>
      <c r="D62" s="113">
        <v>44341</v>
      </c>
      <c r="E62" s="113">
        <v>22485</v>
      </c>
      <c r="F62" s="113">
        <v>9251</v>
      </c>
      <c r="G62" s="113">
        <v>30</v>
      </c>
      <c r="H62" s="113"/>
      <c r="I62" s="113">
        <f t="shared" si="4"/>
        <v>85891</v>
      </c>
      <c r="L62" s="5" t="s">
        <v>44</v>
      </c>
      <c r="M62" s="1">
        <v>35473</v>
      </c>
      <c r="N62" s="1">
        <v>3993</v>
      </c>
      <c r="O62" s="1">
        <v>14727</v>
      </c>
      <c r="P62" s="1">
        <v>15101</v>
      </c>
      <c r="Q62" s="1">
        <v>320</v>
      </c>
      <c r="R62" s="1"/>
      <c r="S62" s="1">
        <v>69614</v>
      </c>
    </row>
    <row r="63" spans="1:19">
      <c r="A63" s="112"/>
      <c r="B63" s="45" t="s">
        <v>50</v>
      </c>
      <c r="C63" s="113">
        <v>24509</v>
      </c>
      <c r="D63" s="113">
        <v>101373</v>
      </c>
      <c r="E63" s="113">
        <v>47394</v>
      </c>
      <c r="F63" s="113">
        <v>23847</v>
      </c>
      <c r="G63" s="113">
        <v>289</v>
      </c>
      <c r="H63" s="124"/>
      <c r="I63" s="113">
        <f t="shared" si="4"/>
        <v>197123</v>
      </c>
      <c r="L63" s="5" t="s">
        <v>45</v>
      </c>
      <c r="M63" s="1">
        <v>49727</v>
      </c>
      <c r="N63" s="1">
        <v>5908</v>
      </c>
      <c r="O63" s="1">
        <v>16042</v>
      </c>
      <c r="P63" s="1">
        <v>5989</v>
      </c>
      <c r="Q63" s="1">
        <v>48</v>
      </c>
      <c r="R63" s="1"/>
      <c r="S63" s="1">
        <v>77714</v>
      </c>
    </row>
    <row r="64" spans="1:19">
      <c r="A64" s="112"/>
      <c r="B64" s="45" t="s">
        <v>46</v>
      </c>
      <c r="C64" s="113">
        <v>2492</v>
      </c>
      <c r="D64" s="113">
        <v>16082</v>
      </c>
      <c r="E64" s="113">
        <v>7308</v>
      </c>
      <c r="F64" s="120">
        <v>3586</v>
      </c>
      <c r="G64" s="113">
        <v>131</v>
      </c>
      <c r="H64" s="123"/>
      <c r="I64" s="11">
        <f t="shared" si="4"/>
        <v>29468</v>
      </c>
      <c r="L64" s="5" t="s">
        <v>46</v>
      </c>
      <c r="M64" s="1">
        <v>16191</v>
      </c>
      <c r="N64" s="1">
        <v>2418</v>
      </c>
      <c r="O64" s="1">
        <v>6764</v>
      </c>
      <c r="P64" s="1">
        <v>3216</v>
      </c>
      <c r="Q64" s="1">
        <v>125</v>
      </c>
      <c r="R64" s="1"/>
      <c r="S64" s="1">
        <v>28714</v>
      </c>
    </row>
    <row r="65" spans="1:19">
      <c r="A65" s="112"/>
      <c r="B65" s="45" t="s">
        <v>43</v>
      </c>
      <c r="C65" s="113">
        <v>3698</v>
      </c>
      <c r="D65" s="113">
        <v>14940</v>
      </c>
      <c r="E65" s="113">
        <v>6463</v>
      </c>
      <c r="F65" s="120">
        <v>3490</v>
      </c>
      <c r="G65" s="113">
        <v>93</v>
      </c>
      <c r="H65" s="123"/>
      <c r="I65" s="11">
        <f t="shared" si="4"/>
        <v>28591</v>
      </c>
      <c r="L65" s="5" t="s">
        <v>50</v>
      </c>
      <c r="M65" s="1">
        <v>101923</v>
      </c>
      <c r="N65" s="1">
        <v>25436</v>
      </c>
      <c r="O65" s="1">
        <v>46926</v>
      </c>
      <c r="P65" s="1">
        <v>22873</v>
      </c>
      <c r="Q65" s="1">
        <v>296</v>
      </c>
      <c r="R65" s="1"/>
      <c r="S65" s="1">
        <v>197454</v>
      </c>
    </row>
    <row r="66" spans="1:19">
      <c r="A66" s="115"/>
      <c r="B66" s="45" t="s">
        <v>48</v>
      </c>
      <c r="C66" s="113">
        <v>15131</v>
      </c>
      <c r="D66" s="113">
        <v>73974</v>
      </c>
      <c r="E66" s="113">
        <v>33199</v>
      </c>
      <c r="F66" s="113">
        <v>16122</v>
      </c>
      <c r="G66" s="113">
        <v>163</v>
      </c>
      <c r="H66" s="122"/>
      <c r="I66" s="113">
        <f t="shared" si="4"/>
        <v>138426</v>
      </c>
      <c r="L66" s="5" t="s">
        <v>48</v>
      </c>
      <c r="M66" s="1">
        <v>74660</v>
      </c>
      <c r="N66" s="1">
        <v>14923</v>
      </c>
      <c r="O66" s="1">
        <v>31200</v>
      </c>
      <c r="P66" s="1">
        <v>15429</v>
      </c>
      <c r="Q66" s="1">
        <v>154</v>
      </c>
      <c r="R66" s="1"/>
      <c r="S66" s="1">
        <v>136366</v>
      </c>
    </row>
    <row r="67" spans="1:19">
      <c r="A67" s="111" t="s">
        <v>130</v>
      </c>
      <c r="B67" s="46" t="s">
        <v>122</v>
      </c>
      <c r="C67" s="46">
        <f>SUM(C68:C71)</f>
        <v>15715</v>
      </c>
      <c r="D67" s="46">
        <f>SUM(D68:D71)</f>
        <v>208807</v>
      </c>
      <c r="E67" s="46">
        <f>SUM(E68:E71)</f>
        <v>93653</v>
      </c>
      <c r="F67" s="46">
        <f>SUM(F68:F71)</f>
        <v>40464</v>
      </c>
      <c r="G67" s="119">
        <f>SUM(G68:G71)</f>
        <v>635</v>
      </c>
      <c r="H67" s="119"/>
      <c r="I67" s="119">
        <f>SUM(C67:G67)</f>
        <v>359274</v>
      </c>
      <c r="L67" s="3" t="s">
        <v>130</v>
      </c>
      <c r="M67" s="4">
        <v>217823</v>
      </c>
      <c r="N67" s="4">
        <v>17995</v>
      </c>
      <c r="O67" s="4">
        <v>96173</v>
      </c>
      <c r="P67" s="4">
        <v>42973</v>
      </c>
      <c r="Q67" s="4">
        <v>604</v>
      </c>
      <c r="R67" s="4"/>
      <c r="S67" s="4">
        <v>375568</v>
      </c>
    </row>
    <row r="68" spans="1:19">
      <c r="A68" s="112"/>
      <c r="B68" s="45" t="s">
        <v>56</v>
      </c>
      <c r="C68" s="113">
        <v>2143</v>
      </c>
      <c r="D68" s="113">
        <v>31763</v>
      </c>
      <c r="E68" s="113">
        <v>12673</v>
      </c>
      <c r="F68" s="120">
        <v>5362</v>
      </c>
      <c r="G68" s="113">
        <v>118</v>
      </c>
      <c r="H68" s="123"/>
      <c r="I68" s="11">
        <f>SUM(C68:F68)</f>
        <v>51941</v>
      </c>
      <c r="L68" s="5" t="s">
        <v>56</v>
      </c>
      <c r="M68" s="1">
        <v>39269</v>
      </c>
      <c r="N68" s="1">
        <v>3652</v>
      </c>
      <c r="O68" s="1">
        <v>14837</v>
      </c>
      <c r="P68" s="1">
        <v>8638</v>
      </c>
      <c r="Q68" s="1">
        <v>152</v>
      </c>
      <c r="R68" s="1"/>
      <c r="S68" s="1">
        <v>66548</v>
      </c>
    </row>
    <row r="69" spans="1:19">
      <c r="A69" s="112"/>
      <c r="B69" s="45" t="s">
        <v>57</v>
      </c>
      <c r="C69" s="113">
        <v>2878</v>
      </c>
      <c r="D69" s="113">
        <v>69736</v>
      </c>
      <c r="E69" s="113">
        <v>28352</v>
      </c>
      <c r="F69" s="120">
        <v>10741</v>
      </c>
      <c r="G69" s="113">
        <v>193</v>
      </c>
      <c r="H69" s="123"/>
      <c r="I69" s="11">
        <f>SUM(C69:F69)</f>
        <v>111707</v>
      </c>
      <c r="L69" s="5" t="s">
        <v>57</v>
      </c>
      <c r="M69" s="1">
        <v>68796</v>
      </c>
      <c r="N69" s="1">
        <v>2804</v>
      </c>
      <c r="O69" s="1">
        <v>27446</v>
      </c>
      <c r="P69" s="1">
        <v>10169</v>
      </c>
      <c r="Q69" s="1">
        <v>150</v>
      </c>
      <c r="R69" s="1"/>
      <c r="S69" s="1">
        <v>109365</v>
      </c>
    </row>
    <row r="70" spans="1:19">
      <c r="A70" s="112"/>
      <c r="B70" s="114" t="s">
        <v>58</v>
      </c>
      <c r="C70" s="113">
        <v>3719</v>
      </c>
      <c r="D70" s="113">
        <v>25061</v>
      </c>
      <c r="E70" s="113">
        <v>10938</v>
      </c>
      <c r="F70" s="113">
        <v>5080</v>
      </c>
      <c r="G70" s="113">
        <v>136</v>
      </c>
      <c r="H70" s="122"/>
      <c r="I70" s="113">
        <f>SUM(C70:F70)</f>
        <v>44798</v>
      </c>
      <c r="L70" s="5" t="s">
        <v>58</v>
      </c>
      <c r="M70" s="1">
        <v>24949</v>
      </c>
      <c r="N70" s="1">
        <v>3726</v>
      </c>
      <c r="O70" s="1">
        <v>10418</v>
      </c>
      <c r="P70" s="1">
        <v>5156</v>
      </c>
      <c r="Q70" s="1">
        <v>122</v>
      </c>
      <c r="R70" s="1"/>
      <c r="S70" s="1">
        <v>44371</v>
      </c>
    </row>
    <row r="71" spans="1:19">
      <c r="A71" s="115"/>
      <c r="B71" s="45" t="s">
        <v>59</v>
      </c>
      <c r="C71" s="113">
        <v>6975</v>
      </c>
      <c r="D71" s="113">
        <v>82247</v>
      </c>
      <c r="E71" s="113">
        <v>41690</v>
      </c>
      <c r="F71" s="113">
        <v>19281</v>
      </c>
      <c r="G71" s="113">
        <v>188</v>
      </c>
      <c r="H71" s="113"/>
      <c r="I71" s="113">
        <f>SUM(C71:F71)</f>
        <v>150193</v>
      </c>
      <c r="L71" s="5" t="s">
        <v>59</v>
      </c>
      <c r="M71" s="1">
        <v>84809</v>
      </c>
      <c r="N71" s="1">
        <v>7813</v>
      </c>
      <c r="O71" s="1">
        <v>43472</v>
      </c>
      <c r="P71" s="1">
        <v>19010</v>
      </c>
      <c r="Q71" s="1">
        <v>180</v>
      </c>
      <c r="R71" s="1"/>
      <c r="S71" s="1">
        <v>155284</v>
      </c>
    </row>
    <row r="72" spans="1:9">
      <c r="A72" s="112"/>
      <c r="B72" s="45"/>
      <c r="C72" s="113"/>
      <c r="D72" s="113"/>
      <c r="E72" s="113"/>
      <c r="F72" s="113"/>
      <c r="G72" s="126"/>
      <c r="H72" s="126"/>
      <c r="I72" s="126"/>
    </row>
    <row r="73" spans="1:19">
      <c r="A73" s="111" t="s">
        <v>131</v>
      </c>
      <c r="B73" s="125" t="s">
        <v>122</v>
      </c>
      <c r="C73" s="57">
        <f>SUM(C74:C79)</f>
        <v>48270</v>
      </c>
      <c r="D73" s="57">
        <f>SUM(D74:D79)</f>
        <v>270221</v>
      </c>
      <c r="E73" s="57">
        <f>SUM(E74:E79)</f>
        <v>126649</v>
      </c>
      <c r="F73" s="57">
        <f>SUM(F74:F79)</f>
        <v>55198</v>
      </c>
      <c r="G73" s="127">
        <f>SUM(G74:G79)</f>
        <v>730</v>
      </c>
      <c r="H73" s="127"/>
      <c r="I73" s="119">
        <f>SUM(C73:G73)</f>
        <v>501068</v>
      </c>
      <c r="L73" s="3" t="s">
        <v>131</v>
      </c>
      <c r="M73" s="4">
        <v>291701</v>
      </c>
      <c r="N73" s="4">
        <v>49167</v>
      </c>
      <c r="O73" s="4">
        <v>125355</v>
      </c>
      <c r="P73" s="4">
        <v>62427</v>
      </c>
      <c r="Q73" s="4">
        <v>1017</v>
      </c>
      <c r="R73" s="4"/>
      <c r="S73" s="4">
        <v>529667</v>
      </c>
    </row>
    <row r="74" spans="1:19">
      <c r="A74" s="112"/>
      <c r="B74" s="45" t="s">
        <v>39</v>
      </c>
      <c r="C74" s="113">
        <v>7613</v>
      </c>
      <c r="D74" s="113">
        <v>60964</v>
      </c>
      <c r="E74" s="113">
        <v>22619</v>
      </c>
      <c r="F74" s="120">
        <v>3741</v>
      </c>
      <c r="G74" s="113">
        <v>168</v>
      </c>
      <c r="H74" s="123"/>
      <c r="I74" s="11">
        <f t="shared" ref="I74:I109" si="5">SUM(C74:F74)</f>
        <v>94937</v>
      </c>
      <c r="L74" s="5" t="s">
        <v>39</v>
      </c>
      <c r="M74" s="1">
        <v>70776</v>
      </c>
      <c r="N74" s="1">
        <v>7285</v>
      </c>
      <c r="O74" s="1">
        <v>25909</v>
      </c>
      <c r="P74" s="1">
        <v>12956</v>
      </c>
      <c r="Q74" s="1">
        <v>428</v>
      </c>
      <c r="S74" s="1">
        <v>117354</v>
      </c>
    </row>
    <row r="75" spans="1:19">
      <c r="A75" s="112"/>
      <c r="B75" s="45" t="s">
        <v>41</v>
      </c>
      <c r="C75" s="113">
        <v>11139</v>
      </c>
      <c r="D75" s="113">
        <v>61294</v>
      </c>
      <c r="E75" s="113">
        <v>30974</v>
      </c>
      <c r="F75" s="113">
        <v>13669</v>
      </c>
      <c r="G75" s="113">
        <v>79</v>
      </c>
      <c r="H75" s="122"/>
      <c r="I75" s="113">
        <f t="shared" si="5"/>
        <v>117076</v>
      </c>
      <c r="L75" s="5" t="s">
        <v>41</v>
      </c>
      <c r="M75" s="1">
        <v>63538</v>
      </c>
      <c r="N75" s="1">
        <v>11745</v>
      </c>
      <c r="O75" s="1">
        <v>29416</v>
      </c>
      <c r="P75" s="1">
        <v>11971</v>
      </c>
      <c r="Q75" s="1">
        <v>96</v>
      </c>
      <c r="S75" s="1">
        <v>116766</v>
      </c>
    </row>
    <row r="76" spans="1:19">
      <c r="A76" s="112"/>
      <c r="B76" s="45" t="s">
        <v>40</v>
      </c>
      <c r="C76" s="113">
        <v>12180</v>
      </c>
      <c r="D76" s="113">
        <v>55918</v>
      </c>
      <c r="E76" s="113">
        <v>26976</v>
      </c>
      <c r="F76" s="113">
        <v>13586</v>
      </c>
      <c r="G76" s="113">
        <v>138</v>
      </c>
      <c r="H76" s="113"/>
      <c r="I76" s="113">
        <f t="shared" si="5"/>
        <v>108660</v>
      </c>
      <c r="L76" s="5" t="s">
        <v>40</v>
      </c>
      <c r="M76" s="1">
        <v>60583</v>
      </c>
      <c r="N76" s="1">
        <v>12313</v>
      </c>
      <c r="O76" s="1">
        <v>26421</v>
      </c>
      <c r="P76" s="1">
        <v>13810</v>
      </c>
      <c r="Q76" s="1">
        <v>144</v>
      </c>
      <c r="S76" s="1">
        <v>113271</v>
      </c>
    </row>
    <row r="77" spans="1:19">
      <c r="A77" s="112"/>
      <c r="B77" s="45" t="s">
        <v>42</v>
      </c>
      <c r="C77" s="113">
        <v>6375</v>
      </c>
      <c r="D77" s="113">
        <v>27169</v>
      </c>
      <c r="E77" s="113">
        <v>13164</v>
      </c>
      <c r="F77" s="113">
        <v>5899</v>
      </c>
      <c r="G77" s="113">
        <v>132</v>
      </c>
      <c r="H77" s="124"/>
      <c r="I77" s="113">
        <f t="shared" si="5"/>
        <v>52607</v>
      </c>
      <c r="L77" s="5" t="s">
        <v>42</v>
      </c>
      <c r="M77" s="1">
        <v>29189</v>
      </c>
      <c r="N77" s="1">
        <v>5397</v>
      </c>
      <c r="O77" s="1">
        <v>12222</v>
      </c>
      <c r="P77" s="1">
        <v>5801</v>
      </c>
      <c r="Q77" s="1">
        <v>137</v>
      </c>
      <c r="S77" s="1">
        <v>52746</v>
      </c>
    </row>
    <row r="78" spans="1:19">
      <c r="A78" s="112"/>
      <c r="B78" s="45" t="s">
        <v>38</v>
      </c>
      <c r="C78" s="113">
        <v>6083</v>
      </c>
      <c r="D78" s="113">
        <v>35434</v>
      </c>
      <c r="E78" s="113">
        <v>19045</v>
      </c>
      <c r="F78" s="120">
        <v>8879</v>
      </c>
      <c r="G78" s="113">
        <v>137</v>
      </c>
      <c r="H78" s="123"/>
      <c r="I78" s="11">
        <f t="shared" si="5"/>
        <v>69441</v>
      </c>
      <c r="L78" s="5" t="s">
        <v>38</v>
      </c>
      <c r="M78" s="1">
        <v>37696</v>
      </c>
      <c r="N78" s="1">
        <v>6981</v>
      </c>
      <c r="O78" s="1">
        <v>18000</v>
      </c>
      <c r="P78" s="1">
        <v>8590</v>
      </c>
      <c r="Q78" s="1">
        <v>132</v>
      </c>
      <c r="S78" s="1">
        <v>71399</v>
      </c>
    </row>
    <row r="79" spans="1:19">
      <c r="A79" s="115"/>
      <c r="B79" s="45" t="s">
        <v>37</v>
      </c>
      <c r="C79" s="113">
        <v>4880</v>
      </c>
      <c r="D79" s="113">
        <v>29442</v>
      </c>
      <c r="E79" s="113">
        <v>13871</v>
      </c>
      <c r="F79" s="120">
        <v>9424</v>
      </c>
      <c r="G79" s="113">
        <v>76</v>
      </c>
      <c r="H79" s="123"/>
      <c r="I79" s="11">
        <f t="shared" si="5"/>
        <v>57617</v>
      </c>
      <c r="L79" s="5" t="s">
        <v>37</v>
      </c>
      <c r="M79" s="1">
        <v>29919</v>
      </c>
      <c r="N79" s="1">
        <v>5446</v>
      </c>
      <c r="O79" s="1">
        <v>13387</v>
      </c>
      <c r="P79" s="1">
        <v>9299</v>
      </c>
      <c r="Q79" s="1">
        <v>80</v>
      </c>
      <c r="S79" s="1">
        <v>58131</v>
      </c>
    </row>
    <row r="80" spans="1:19">
      <c r="A80" s="111" t="s">
        <v>132</v>
      </c>
      <c r="B80" s="46" t="s">
        <v>122</v>
      </c>
      <c r="C80" s="46">
        <f>SUM(C81:C84)</f>
        <v>45912</v>
      </c>
      <c r="D80" s="46">
        <f>SUM(D81:D84)</f>
        <v>200529</v>
      </c>
      <c r="E80" s="46">
        <f>SUM(E81:E84)</f>
        <v>78964</v>
      </c>
      <c r="F80" s="128">
        <f>SUM(F81:F84)</f>
        <v>34610</v>
      </c>
      <c r="G80" s="46">
        <f>SUM(G81:G84)</f>
        <v>485</v>
      </c>
      <c r="H80" s="46"/>
      <c r="I80" s="131">
        <f>SUM(C80:G80)</f>
        <v>360500</v>
      </c>
      <c r="L80" s="3" t="s">
        <v>132</v>
      </c>
      <c r="M80" s="4">
        <v>213520</v>
      </c>
      <c r="N80" s="4">
        <v>47315</v>
      </c>
      <c r="O80" s="4">
        <v>76990</v>
      </c>
      <c r="P80" s="4">
        <v>45653</v>
      </c>
      <c r="Q80" s="4">
        <v>675</v>
      </c>
      <c r="R80" s="4"/>
      <c r="S80" s="4">
        <v>384153</v>
      </c>
    </row>
    <row r="81" spans="1:19">
      <c r="A81" s="112"/>
      <c r="B81" s="45" t="s">
        <v>63</v>
      </c>
      <c r="C81" s="113">
        <v>1892</v>
      </c>
      <c r="D81" s="113">
        <v>40337</v>
      </c>
      <c r="E81" s="113">
        <v>13414</v>
      </c>
      <c r="G81" s="113">
        <v>72</v>
      </c>
      <c r="H81" s="27"/>
      <c r="I81" s="11">
        <f t="shared" si="5"/>
        <v>55643</v>
      </c>
      <c r="L81" s="5" t="s">
        <v>63</v>
      </c>
      <c r="M81" s="1">
        <v>50494</v>
      </c>
      <c r="N81" s="1">
        <v>5369</v>
      </c>
      <c r="O81" s="1">
        <v>15898</v>
      </c>
      <c r="P81" s="1">
        <v>12338</v>
      </c>
      <c r="Q81" s="1">
        <v>295</v>
      </c>
      <c r="R81" s="1"/>
      <c r="S81" s="1">
        <v>84394</v>
      </c>
    </row>
    <row r="82" spans="1:19">
      <c r="A82" s="112"/>
      <c r="B82" s="45" t="s">
        <v>64</v>
      </c>
      <c r="C82" s="113">
        <v>16176</v>
      </c>
      <c r="D82" s="113">
        <v>33231</v>
      </c>
      <c r="E82" s="113">
        <v>12360</v>
      </c>
      <c r="F82" s="113">
        <v>7445</v>
      </c>
      <c r="G82" s="113">
        <v>100</v>
      </c>
      <c r="H82" s="129"/>
      <c r="I82" s="11">
        <f t="shared" si="5"/>
        <v>69212</v>
      </c>
      <c r="L82" s="5" t="s">
        <v>64</v>
      </c>
      <c r="M82" s="1">
        <v>33966</v>
      </c>
      <c r="N82" s="1">
        <v>14697</v>
      </c>
      <c r="O82" s="1">
        <v>11148</v>
      </c>
      <c r="P82" s="1">
        <v>7731</v>
      </c>
      <c r="Q82" s="1">
        <v>92</v>
      </c>
      <c r="R82" s="1"/>
      <c r="S82" s="1">
        <v>67634</v>
      </c>
    </row>
    <row r="83" spans="1:19">
      <c r="A83" s="112"/>
      <c r="B83" s="45" t="s">
        <v>65</v>
      </c>
      <c r="C83" s="113">
        <v>9384</v>
      </c>
      <c r="D83" s="113">
        <v>36799</v>
      </c>
      <c r="E83" s="113">
        <v>13764</v>
      </c>
      <c r="F83" s="113">
        <v>8552</v>
      </c>
      <c r="G83" s="113">
        <v>150</v>
      </c>
      <c r="H83" s="113"/>
      <c r="I83" s="113">
        <f t="shared" si="5"/>
        <v>68499</v>
      </c>
      <c r="L83" s="5" t="s">
        <v>65</v>
      </c>
      <c r="M83" s="1">
        <v>37408</v>
      </c>
      <c r="N83" s="1">
        <v>8944</v>
      </c>
      <c r="O83" s="1">
        <v>13346</v>
      </c>
      <c r="P83" s="1">
        <v>8066</v>
      </c>
      <c r="Q83" s="1">
        <v>143</v>
      </c>
      <c r="R83" s="1"/>
      <c r="S83" s="1">
        <v>67907</v>
      </c>
    </row>
    <row r="84" spans="1:19">
      <c r="A84" s="115"/>
      <c r="B84" s="114" t="s">
        <v>66</v>
      </c>
      <c r="C84" s="113">
        <v>18460</v>
      </c>
      <c r="D84" s="113">
        <v>90162</v>
      </c>
      <c r="E84" s="113">
        <v>39426</v>
      </c>
      <c r="F84" s="113">
        <v>18613</v>
      </c>
      <c r="G84" s="113">
        <v>163</v>
      </c>
      <c r="H84" s="113"/>
      <c r="I84" s="113">
        <f t="shared" si="5"/>
        <v>166661</v>
      </c>
      <c r="L84" s="5" t="s">
        <v>66</v>
      </c>
      <c r="M84" s="1">
        <v>91652</v>
      </c>
      <c r="N84" s="1">
        <v>18305</v>
      </c>
      <c r="O84" s="1">
        <v>36598</v>
      </c>
      <c r="P84" s="1">
        <v>17518</v>
      </c>
      <c r="Q84" s="1">
        <v>145</v>
      </c>
      <c r="R84" s="1"/>
      <c r="S84" s="1">
        <v>164218</v>
      </c>
    </row>
    <row r="85" spans="1:19">
      <c r="A85" s="111" t="s">
        <v>133</v>
      </c>
      <c r="B85" s="46" t="s">
        <v>122</v>
      </c>
      <c r="C85" s="46">
        <f>SUM(C86:C93)</f>
        <v>45587</v>
      </c>
      <c r="D85" s="46">
        <f>SUM(D86:D93)</f>
        <v>394630</v>
      </c>
      <c r="E85" s="46">
        <f>SUM(E86:E93)</f>
        <v>149687</v>
      </c>
      <c r="F85" s="46">
        <f>SUM(F86:F93)</f>
        <v>63150</v>
      </c>
      <c r="G85" s="119">
        <f>SUM(G86:G93)</f>
        <v>958</v>
      </c>
      <c r="H85" s="119"/>
      <c r="I85" s="119">
        <f>SUM(C85:G85)</f>
        <v>654012</v>
      </c>
      <c r="L85" s="3" t="s">
        <v>133</v>
      </c>
      <c r="M85" s="4">
        <v>384743</v>
      </c>
      <c r="N85" s="4">
        <v>45622</v>
      </c>
      <c r="O85" s="4">
        <v>138074</v>
      </c>
      <c r="P85" s="4">
        <v>60511</v>
      </c>
      <c r="Q85" s="4">
        <v>954</v>
      </c>
      <c r="R85" s="4"/>
      <c r="S85" s="4">
        <v>629904</v>
      </c>
    </row>
    <row r="86" spans="1:19">
      <c r="A86" s="112"/>
      <c r="B86" s="45" t="s">
        <v>91</v>
      </c>
      <c r="C86" s="113">
        <v>6807</v>
      </c>
      <c r="D86" s="113">
        <v>101064</v>
      </c>
      <c r="E86" s="113">
        <v>36214</v>
      </c>
      <c r="F86" s="120">
        <v>15967</v>
      </c>
      <c r="G86" s="113">
        <v>493</v>
      </c>
      <c r="H86" s="123"/>
      <c r="I86" s="11">
        <f t="shared" si="5"/>
        <v>160052</v>
      </c>
      <c r="L86" s="5" t="s">
        <v>91</v>
      </c>
      <c r="M86" s="1">
        <v>94158</v>
      </c>
      <c r="N86" s="1">
        <v>6507</v>
      </c>
      <c r="O86" s="1">
        <v>32182</v>
      </c>
      <c r="P86" s="1">
        <v>15249</v>
      </c>
      <c r="Q86" s="1">
        <v>552</v>
      </c>
      <c r="R86" s="1"/>
      <c r="S86" s="1">
        <v>148648</v>
      </c>
    </row>
    <row r="87" spans="1:19">
      <c r="A87" s="112"/>
      <c r="B87" s="45" t="s">
        <v>92</v>
      </c>
      <c r="C87" s="113">
        <v>4937</v>
      </c>
      <c r="D87" s="113">
        <v>62997</v>
      </c>
      <c r="E87" s="113">
        <v>26361</v>
      </c>
      <c r="F87" s="120">
        <v>9322</v>
      </c>
      <c r="G87" s="113">
        <v>81</v>
      </c>
      <c r="H87" s="123"/>
      <c r="I87" s="11">
        <f t="shared" si="5"/>
        <v>103617</v>
      </c>
      <c r="L87" s="5" t="s">
        <v>92</v>
      </c>
      <c r="M87" s="1">
        <v>62414</v>
      </c>
      <c r="N87" s="1">
        <v>5192</v>
      </c>
      <c r="O87" s="1">
        <v>24966</v>
      </c>
      <c r="P87" s="1">
        <v>9321</v>
      </c>
      <c r="Q87" s="1">
        <v>82</v>
      </c>
      <c r="R87" s="1"/>
      <c r="S87" s="1">
        <v>101975</v>
      </c>
    </row>
    <row r="88" spans="1:19">
      <c r="A88" s="112"/>
      <c r="B88" s="45" t="s">
        <v>89</v>
      </c>
      <c r="C88" s="113">
        <v>6400</v>
      </c>
      <c r="D88" s="113">
        <v>33238</v>
      </c>
      <c r="E88" s="113">
        <v>15304</v>
      </c>
      <c r="F88" s="113">
        <v>5467</v>
      </c>
      <c r="G88" s="113">
        <v>58</v>
      </c>
      <c r="H88" s="122"/>
      <c r="I88" s="113">
        <f t="shared" si="5"/>
        <v>60409</v>
      </c>
      <c r="L88" s="5" t="s">
        <v>89</v>
      </c>
      <c r="M88" s="1">
        <v>34306</v>
      </c>
      <c r="N88" s="1">
        <v>6468</v>
      </c>
      <c r="O88" s="1">
        <v>13755</v>
      </c>
      <c r="P88" s="1">
        <v>4942</v>
      </c>
      <c r="Q88" s="1">
        <v>56</v>
      </c>
      <c r="R88" s="1"/>
      <c r="S88" s="1">
        <v>59527</v>
      </c>
    </row>
    <row r="89" spans="1:19">
      <c r="A89" s="112"/>
      <c r="B89" s="45" t="s">
        <v>93</v>
      </c>
      <c r="C89" s="113">
        <v>4941</v>
      </c>
      <c r="D89" s="113">
        <v>35924</v>
      </c>
      <c r="E89" s="113">
        <v>13428</v>
      </c>
      <c r="F89" s="113">
        <v>5058</v>
      </c>
      <c r="G89" s="113">
        <v>51</v>
      </c>
      <c r="H89" s="113"/>
      <c r="I89" s="113">
        <f t="shared" si="5"/>
        <v>59351</v>
      </c>
      <c r="L89" s="5" t="s">
        <v>93</v>
      </c>
      <c r="M89" s="1">
        <v>34488</v>
      </c>
      <c r="N89" s="1">
        <v>4972</v>
      </c>
      <c r="O89" s="1">
        <v>13100</v>
      </c>
      <c r="P89" s="1">
        <v>4724</v>
      </c>
      <c r="Q89" s="1">
        <v>48</v>
      </c>
      <c r="R89" s="1"/>
      <c r="S89" s="1">
        <v>57332</v>
      </c>
    </row>
    <row r="90" ht="27" spans="1:19">
      <c r="A90" s="112"/>
      <c r="B90" s="45" t="s">
        <v>94</v>
      </c>
      <c r="C90" s="113">
        <v>2279</v>
      </c>
      <c r="D90" s="113">
        <v>10177</v>
      </c>
      <c r="E90" s="113">
        <v>4090</v>
      </c>
      <c r="F90" s="113">
        <v>1653</v>
      </c>
      <c r="G90" s="113">
        <v>20</v>
      </c>
      <c r="H90" s="124"/>
      <c r="I90" s="113">
        <f t="shared" si="5"/>
        <v>18199</v>
      </c>
      <c r="L90" s="5" t="s">
        <v>95</v>
      </c>
      <c r="M90" s="1">
        <v>16064</v>
      </c>
      <c r="N90" s="1">
        <v>4037</v>
      </c>
      <c r="O90" s="1">
        <v>5466</v>
      </c>
      <c r="P90" s="1">
        <v>2569</v>
      </c>
      <c r="Q90" s="1"/>
      <c r="R90" s="1"/>
      <c r="S90" s="1">
        <v>28136</v>
      </c>
    </row>
    <row r="91" ht="27" spans="1:19">
      <c r="A91" s="112"/>
      <c r="B91" s="45" t="s">
        <v>95</v>
      </c>
      <c r="C91" s="113">
        <v>3897</v>
      </c>
      <c r="D91" s="113">
        <v>15957</v>
      </c>
      <c r="E91" s="113">
        <v>5881</v>
      </c>
      <c r="F91" s="120">
        <v>2554</v>
      </c>
      <c r="G91" s="113">
        <v>13</v>
      </c>
      <c r="H91" s="123"/>
      <c r="I91" s="11">
        <f t="shared" si="5"/>
        <v>28289</v>
      </c>
      <c r="L91" s="5" t="s">
        <v>94</v>
      </c>
      <c r="M91" s="1">
        <v>10223</v>
      </c>
      <c r="N91" s="1">
        <v>2280</v>
      </c>
      <c r="O91" s="1">
        <v>3628</v>
      </c>
      <c r="P91" s="1">
        <v>1544</v>
      </c>
      <c r="Q91" s="1"/>
      <c r="R91" s="1"/>
      <c r="S91" s="1">
        <v>17675</v>
      </c>
    </row>
    <row r="92" spans="1:19">
      <c r="A92" s="112"/>
      <c r="B92" s="114" t="s">
        <v>96</v>
      </c>
      <c r="C92" s="113">
        <v>11346</v>
      </c>
      <c r="D92" s="113">
        <v>99066</v>
      </c>
      <c r="E92" s="113">
        <v>33772</v>
      </c>
      <c r="F92" s="120">
        <v>16846</v>
      </c>
      <c r="G92" s="113">
        <v>193</v>
      </c>
      <c r="H92" s="123"/>
      <c r="I92" s="11">
        <f t="shared" si="5"/>
        <v>161030</v>
      </c>
      <c r="L92" s="5" t="s">
        <v>96</v>
      </c>
      <c r="M92" s="1">
        <v>96780</v>
      </c>
      <c r="N92" s="1">
        <v>11559</v>
      </c>
      <c r="O92" s="1">
        <v>30865</v>
      </c>
      <c r="P92" s="1">
        <v>16599</v>
      </c>
      <c r="Q92" s="1">
        <v>173</v>
      </c>
      <c r="R92" s="1"/>
      <c r="S92" s="1">
        <v>155976</v>
      </c>
    </row>
    <row r="93" spans="1:19">
      <c r="A93" s="115"/>
      <c r="B93" s="45" t="s">
        <v>90</v>
      </c>
      <c r="C93" s="113">
        <v>4980</v>
      </c>
      <c r="D93" s="113">
        <v>36207</v>
      </c>
      <c r="E93" s="113">
        <v>14637</v>
      </c>
      <c r="F93" s="113">
        <v>6283</v>
      </c>
      <c r="G93" s="113">
        <v>49</v>
      </c>
      <c r="H93" s="126"/>
      <c r="I93" s="113">
        <f t="shared" si="5"/>
        <v>62107</v>
      </c>
      <c r="L93" s="5" t="s">
        <v>90</v>
      </c>
      <c r="M93" s="1">
        <v>36310</v>
      </c>
      <c r="N93" s="1">
        <v>4607</v>
      </c>
      <c r="O93" s="1">
        <v>14112</v>
      </c>
      <c r="P93" s="1">
        <v>5563</v>
      </c>
      <c r="Q93" s="1">
        <v>43</v>
      </c>
      <c r="R93" s="1"/>
      <c r="S93" s="1">
        <v>60635</v>
      </c>
    </row>
    <row r="94" spans="1:19">
      <c r="A94" s="111" t="s">
        <v>134</v>
      </c>
      <c r="B94" s="46" t="s">
        <v>122</v>
      </c>
      <c r="C94" s="46">
        <f>SUM(C95:C97)</f>
        <v>50107</v>
      </c>
      <c r="D94" s="46">
        <f>SUM(D95:D97)</f>
        <v>169377</v>
      </c>
      <c r="E94" s="46">
        <f>SUM(E95:E97)</f>
        <v>62625</v>
      </c>
      <c r="F94" s="128">
        <f>SUM(F95:F97)</f>
        <v>39341</v>
      </c>
      <c r="G94" s="46">
        <f>SUM(G95:G97)</f>
        <v>231</v>
      </c>
      <c r="H94" s="46"/>
      <c r="I94" s="131">
        <f>SUM(C94:G94)</f>
        <v>321681</v>
      </c>
      <c r="L94" s="3" t="s">
        <v>134</v>
      </c>
      <c r="M94" s="4">
        <v>187526</v>
      </c>
      <c r="N94" s="4">
        <v>48159</v>
      </c>
      <c r="O94" s="4">
        <v>69483</v>
      </c>
      <c r="P94" s="4">
        <v>49907</v>
      </c>
      <c r="Q94" s="4">
        <v>276</v>
      </c>
      <c r="R94" s="4"/>
      <c r="S94" s="4">
        <v>355351</v>
      </c>
    </row>
    <row r="95" spans="1:19">
      <c r="A95" s="112"/>
      <c r="B95" s="114" t="s">
        <v>98</v>
      </c>
      <c r="C95" s="113">
        <v>12332</v>
      </c>
      <c r="D95" s="113">
        <v>35431</v>
      </c>
      <c r="E95" s="113">
        <v>12040</v>
      </c>
      <c r="F95" s="120">
        <v>6183</v>
      </c>
      <c r="G95" s="113">
        <v>81</v>
      </c>
      <c r="H95" s="123"/>
      <c r="I95" s="11">
        <f t="shared" si="5"/>
        <v>65986</v>
      </c>
      <c r="L95" s="5" t="s">
        <v>98</v>
      </c>
      <c r="M95" s="1">
        <v>38511</v>
      </c>
      <c r="N95" s="1">
        <v>8462</v>
      </c>
      <c r="O95" s="1">
        <v>15381</v>
      </c>
      <c r="P95" s="1">
        <v>17293</v>
      </c>
      <c r="Q95" s="1">
        <v>148</v>
      </c>
      <c r="R95" s="1"/>
      <c r="S95" s="1">
        <v>79795</v>
      </c>
    </row>
    <row r="96" spans="1:19">
      <c r="A96" s="112"/>
      <c r="B96" s="45" t="s">
        <v>97</v>
      </c>
      <c r="C96" s="113">
        <v>24448</v>
      </c>
      <c r="D96" s="113">
        <v>77401</v>
      </c>
      <c r="E96" s="113">
        <v>27085</v>
      </c>
      <c r="F96" s="120">
        <v>17360</v>
      </c>
      <c r="G96" s="113">
        <v>57</v>
      </c>
      <c r="H96" s="123"/>
      <c r="I96" s="11">
        <f t="shared" si="5"/>
        <v>146294</v>
      </c>
      <c r="L96" s="5" t="s">
        <v>97</v>
      </c>
      <c r="M96" s="1">
        <v>90821</v>
      </c>
      <c r="N96" s="1">
        <v>25824</v>
      </c>
      <c r="O96" s="1">
        <v>31467</v>
      </c>
      <c r="P96" s="1">
        <v>17263</v>
      </c>
      <c r="Q96" s="1">
        <v>45</v>
      </c>
      <c r="R96" s="1"/>
      <c r="S96" s="1">
        <v>165420</v>
      </c>
    </row>
    <row r="97" spans="1:19">
      <c r="A97" s="115"/>
      <c r="B97" s="45" t="s">
        <v>99</v>
      </c>
      <c r="C97" s="113">
        <v>13327</v>
      </c>
      <c r="D97" s="113">
        <v>56545</v>
      </c>
      <c r="E97" s="113">
        <v>23500</v>
      </c>
      <c r="F97" s="113">
        <v>15798</v>
      </c>
      <c r="G97" s="113">
        <v>93</v>
      </c>
      <c r="H97" s="126"/>
      <c r="I97" s="113">
        <f t="shared" si="5"/>
        <v>109170</v>
      </c>
      <c r="L97" s="5" t="s">
        <v>99</v>
      </c>
      <c r="M97" s="1">
        <v>58194</v>
      </c>
      <c r="N97" s="1">
        <v>13873</v>
      </c>
      <c r="O97" s="1">
        <v>22635</v>
      </c>
      <c r="P97" s="1">
        <v>15351</v>
      </c>
      <c r="Q97" s="1">
        <v>83</v>
      </c>
      <c r="R97" s="1"/>
      <c r="S97" s="1">
        <v>110136</v>
      </c>
    </row>
    <row r="98" spans="1:19">
      <c r="A98" s="111" t="s">
        <v>135</v>
      </c>
      <c r="B98" s="46" t="s">
        <v>122</v>
      </c>
      <c r="C98" s="57">
        <f>SUM(C99:C103)</f>
        <v>123635</v>
      </c>
      <c r="D98" s="57">
        <f>SUM(D99:D103)</f>
        <v>431290</v>
      </c>
      <c r="E98" s="57">
        <f>SUM(E99:E103)</f>
        <v>185821</v>
      </c>
      <c r="F98" s="130">
        <f>SUM(F99:F103)</f>
        <v>102764</v>
      </c>
      <c r="G98" s="57">
        <f>SUM(G99:G103)</f>
        <v>484</v>
      </c>
      <c r="H98" s="57"/>
      <c r="I98" s="131">
        <f>SUM(C98:G98)</f>
        <v>843994</v>
      </c>
      <c r="L98" s="3" t="s">
        <v>135</v>
      </c>
      <c r="M98" s="4">
        <v>457320</v>
      </c>
      <c r="N98" s="4">
        <v>92869</v>
      </c>
      <c r="O98" s="4">
        <v>194706</v>
      </c>
      <c r="P98" s="4">
        <v>112671</v>
      </c>
      <c r="Q98" s="4">
        <v>548</v>
      </c>
      <c r="R98" s="4"/>
      <c r="S98" s="4">
        <v>858114</v>
      </c>
    </row>
    <row r="99" spans="1:19">
      <c r="A99" s="112"/>
      <c r="B99" s="114" t="s">
        <v>101</v>
      </c>
      <c r="C99" s="113">
        <v>17041</v>
      </c>
      <c r="D99" s="113">
        <v>46381</v>
      </c>
      <c r="E99" s="113">
        <v>18029</v>
      </c>
      <c r="F99" s="120">
        <v>6020</v>
      </c>
      <c r="G99" s="113">
        <v>32</v>
      </c>
      <c r="H99" s="123"/>
      <c r="I99" s="11">
        <f t="shared" si="5"/>
        <v>87471</v>
      </c>
      <c r="L99" s="5" t="s">
        <v>101</v>
      </c>
      <c r="M99" s="1">
        <v>74979</v>
      </c>
      <c r="N99" s="1">
        <v>17243</v>
      </c>
      <c r="O99" s="1">
        <v>30870</v>
      </c>
      <c r="P99" s="1">
        <v>20239</v>
      </c>
      <c r="Q99" s="1"/>
      <c r="R99" s="1"/>
      <c r="S99" s="1">
        <v>143331</v>
      </c>
    </row>
    <row r="100" spans="1:19">
      <c r="A100" s="112"/>
      <c r="B100" s="45" t="s">
        <v>100</v>
      </c>
      <c r="C100" s="113">
        <v>11389</v>
      </c>
      <c r="D100" s="113">
        <v>73880</v>
      </c>
      <c r="E100" s="113">
        <v>30052</v>
      </c>
      <c r="F100" s="120">
        <v>20907</v>
      </c>
      <c r="G100" s="113">
        <v>57</v>
      </c>
      <c r="H100" s="123"/>
      <c r="I100" s="11">
        <f t="shared" si="5"/>
        <v>136228</v>
      </c>
      <c r="L100" s="5" t="s">
        <v>100</v>
      </c>
      <c r="M100" s="1">
        <v>72475</v>
      </c>
      <c r="N100" s="1">
        <v>12006</v>
      </c>
      <c r="O100" s="1">
        <v>28413</v>
      </c>
      <c r="P100" s="1">
        <v>19602</v>
      </c>
      <c r="Q100" s="1">
        <v>184</v>
      </c>
      <c r="R100" s="1"/>
      <c r="S100" s="1">
        <v>132680</v>
      </c>
    </row>
    <row r="101" spans="1:19">
      <c r="A101" s="112"/>
      <c r="B101" s="45" t="s">
        <v>102</v>
      </c>
      <c r="C101" s="113">
        <v>13414</v>
      </c>
      <c r="D101" s="113">
        <v>51838</v>
      </c>
      <c r="E101" s="113">
        <v>23720</v>
      </c>
      <c r="F101" s="113">
        <v>15020</v>
      </c>
      <c r="G101" s="113">
        <v>109</v>
      </c>
      <c r="H101" s="122"/>
      <c r="I101" s="113">
        <f t="shared" si="5"/>
        <v>103992</v>
      </c>
      <c r="L101" s="5" t="s">
        <v>102</v>
      </c>
      <c r="M101" s="1">
        <v>52588</v>
      </c>
      <c r="N101" s="1">
        <v>14431</v>
      </c>
      <c r="O101" s="1">
        <v>22499</v>
      </c>
      <c r="P101" s="1">
        <v>14654</v>
      </c>
      <c r="Q101" s="1">
        <v>109</v>
      </c>
      <c r="R101" s="1"/>
      <c r="S101" s="1">
        <v>104281</v>
      </c>
    </row>
    <row r="102" spans="1:19">
      <c r="A102" s="112"/>
      <c r="B102" s="45" t="s">
        <v>104</v>
      </c>
      <c r="C102" s="113">
        <v>24626</v>
      </c>
      <c r="D102" s="113">
        <v>84275</v>
      </c>
      <c r="E102" s="113">
        <v>43388</v>
      </c>
      <c r="F102" s="113">
        <v>19630</v>
      </c>
      <c r="G102" s="113">
        <v>172</v>
      </c>
      <c r="H102" s="113"/>
      <c r="I102" s="113">
        <f t="shared" si="5"/>
        <v>171919</v>
      </c>
      <c r="L102" s="5" t="s">
        <v>104</v>
      </c>
      <c r="M102" s="1">
        <v>85015</v>
      </c>
      <c r="N102" s="1">
        <v>12901</v>
      </c>
      <c r="O102" s="1">
        <v>44352</v>
      </c>
      <c r="P102" s="1">
        <v>17979</v>
      </c>
      <c r="Q102" s="1">
        <v>160</v>
      </c>
      <c r="R102" s="1"/>
      <c r="S102" s="1">
        <v>160407</v>
      </c>
    </row>
    <row r="103" spans="1:19">
      <c r="A103" s="115"/>
      <c r="B103" s="45" t="s">
        <v>103</v>
      </c>
      <c r="C103" s="113">
        <v>57165</v>
      </c>
      <c r="D103" s="113">
        <v>174916</v>
      </c>
      <c r="E103" s="113">
        <v>70632</v>
      </c>
      <c r="F103" s="113">
        <v>41187</v>
      </c>
      <c r="G103" s="113">
        <v>114</v>
      </c>
      <c r="H103" s="124"/>
      <c r="I103" s="113">
        <f t="shared" si="5"/>
        <v>343900</v>
      </c>
      <c r="L103" s="5" t="s">
        <v>103</v>
      </c>
      <c r="M103" s="1">
        <v>172263</v>
      </c>
      <c r="N103" s="1">
        <v>36288</v>
      </c>
      <c r="O103" s="1">
        <v>68572</v>
      </c>
      <c r="P103" s="1">
        <v>40197</v>
      </c>
      <c r="Q103" s="1">
        <v>95</v>
      </c>
      <c r="R103" s="1"/>
      <c r="S103" s="1">
        <v>317415</v>
      </c>
    </row>
    <row r="104" spans="1:19">
      <c r="A104" s="111" t="s">
        <v>136</v>
      </c>
      <c r="B104" s="46" t="s">
        <v>122</v>
      </c>
      <c r="C104" s="46">
        <f>SUM(C105:C109)</f>
        <v>42777</v>
      </c>
      <c r="D104" s="46">
        <f>SUM(D105:D109)</f>
        <v>256698</v>
      </c>
      <c r="E104" s="46">
        <f>SUM(E105:E109)</f>
        <v>104414</v>
      </c>
      <c r="F104" s="128">
        <f>SUM(F105:F109)</f>
        <v>42791</v>
      </c>
      <c r="G104" s="46">
        <f>SUM(G105:G109)</f>
        <v>605</v>
      </c>
      <c r="H104" s="46"/>
      <c r="I104" s="131">
        <f>SUM(C104:G104)</f>
        <v>447285</v>
      </c>
      <c r="L104" s="3" t="s">
        <v>136</v>
      </c>
      <c r="M104" s="4">
        <v>256468</v>
      </c>
      <c r="N104" s="4">
        <v>44731</v>
      </c>
      <c r="O104" s="4">
        <v>99659</v>
      </c>
      <c r="P104" s="4">
        <v>44763</v>
      </c>
      <c r="Q104" s="4">
        <v>739</v>
      </c>
      <c r="R104" s="4"/>
      <c r="S104" s="4">
        <v>446360</v>
      </c>
    </row>
    <row r="105" spans="1:19">
      <c r="A105" s="112"/>
      <c r="B105" s="45" t="s">
        <v>107</v>
      </c>
      <c r="C105" s="113">
        <v>4075</v>
      </c>
      <c r="D105" s="113">
        <v>46641</v>
      </c>
      <c r="E105" s="113">
        <v>15365</v>
      </c>
      <c r="F105" s="120">
        <v>4934</v>
      </c>
      <c r="G105" s="113">
        <v>0</v>
      </c>
      <c r="H105" s="123"/>
      <c r="I105" s="11">
        <f t="shared" si="5"/>
        <v>71015</v>
      </c>
      <c r="L105" s="5" t="s">
        <v>107</v>
      </c>
      <c r="M105" s="1">
        <v>45601</v>
      </c>
      <c r="N105" s="1">
        <v>3830</v>
      </c>
      <c r="O105" s="1">
        <v>15436</v>
      </c>
      <c r="P105" s="1">
        <v>6840</v>
      </c>
      <c r="Q105" s="1">
        <v>224</v>
      </c>
      <c r="R105" s="1"/>
      <c r="S105" s="1">
        <v>71931</v>
      </c>
    </row>
    <row r="106" spans="1:19">
      <c r="A106" s="112"/>
      <c r="B106" s="45" t="s">
        <v>106</v>
      </c>
      <c r="C106" s="113">
        <v>4161</v>
      </c>
      <c r="D106" s="113">
        <v>21271</v>
      </c>
      <c r="E106" s="113">
        <v>8043</v>
      </c>
      <c r="F106" s="120">
        <v>2415</v>
      </c>
      <c r="G106" s="113">
        <v>0</v>
      </c>
      <c r="H106" s="123"/>
      <c r="I106" s="11">
        <f t="shared" si="5"/>
        <v>35890</v>
      </c>
      <c r="L106" s="5" t="s">
        <v>106</v>
      </c>
      <c r="M106" s="1">
        <v>20996</v>
      </c>
      <c r="N106" s="1">
        <v>4337</v>
      </c>
      <c r="O106" s="1">
        <v>7590</v>
      </c>
      <c r="P106" s="1">
        <v>2578</v>
      </c>
      <c r="Q106" s="1"/>
      <c r="R106" s="1"/>
      <c r="S106" s="1">
        <v>35501</v>
      </c>
    </row>
    <row r="107" spans="1:19">
      <c r="A107" s="112"/>
      <c r="B107" s="45" t="s">
        <v>108</v>
      </c>
      <c r="C107" s="113">
        <v>10250</v>
      </c>
      <c r="D107" s="113">
        <v>39373</v>
      </c>
      <c r="E107" s="113">
        <v>16704</v>
      </c>
      <c r="F107" s="113">
        <v>7523</v>
      </c>
      <c r="G107" s="113">
        <v>93</v>
      </c>
      <c r="H107" s="122"/>
      <c r="I107" s="113">
        <f t="shared" si="5"/>
        <v>73850</v>
      </c>
      <c r="L107" s="5" t="s">
        <v>108</v>
      </c>
      <c r="M107" s="1">
        <v>39363</v>
      </c>
      <c r="N107" s="1">
        <v>10149</v>
      </c>
      <c r="O107" s="1">
        <v>15665</v>
      </c>
      <c r="P107" s="1">
        <v>7534</v>
      </c>
      <c r="Q107" s="1">
        <v>88</v>
      </c>
      <c r="R107" s="1"/>
      <c r="S107" s="1">
        <v>72799</v>
      </c>
    </row>
    <row r="108" spans="1:19">
      <c r="A108" s="112"/>
      <c r="B108" s="45" t="s">
        <v>105</v>
      </c>
      <c r="C108" s="113">
        <v>8793</v>
      </c>
      <c r="D108" s="113">
        <v>39642</v>
      </c>
      <c r="E108" s="113">
        <v>15929</v>
      </c>
      <c r="F108" s="113">
        <v>6211</v>
      </c>
      <c r="G108" s="113">
        <v>98</v>
      </c>
      <c r="H108" s="113"/>
      <c r="I108" s="113">
        <f t="shared" si="5"/>
        <v>70575</v>
      </c>
      <c r="L108" s="5" t="s">
        <v>105</v>
      </c>
      <c r="M108" s="1">
        <v>40034</v>
      </c>
      <c r="N108" s="1">
        <v>8782</v>
      </c>
      <c r="O108" s="1">
        <v>14652</v>
      </c>
      <c r="P108" s="1">
        <v>6002</v>
      </c>
      <c r="Q108" s="1">
        <v>92</v>
      </c>
      <c r="R108" s="1"/>
      <c r="S108" s="1">
        <v>69562</v>
      </c>
    </row>
    <row r="109" spans="1:19">
      <c r="A109" s="115"/>
      <c r="B109" s="114" t="s">
        <v>109</v>
      </c>
      <c r="C109" s="113">
        <v>15498</v>
      </c>
      <c r="D109" s="113">
        <v>109771</v>
      </c>
      <c r="E109" s="113">
        <v>48373</v>
      </c>
      <c r="F109" s="113">
        <v>21708</v>
      </c>
      <c r="G109" s="113">
        <v>414</v>
      </c>
      <c r="H109" s="113"/>
      <c r="I109" s="113">
        <f t="shared" si="5"/>
        <v>195350</v>
      </c>
      <c r="L109" s="5" t="s">
        <v>109</v>
      </c>
      <c r="M109" s="1">
        <v>110474</v>
      </c>
      <c r="N109" s="1">
        <v>17633</v>
      </c>
      <c r="O109" s="1">
        <v>46316</v>
      </c>
      <c r="P109" s="1">
        <v>21809</v>
      </c>
      <c r="Q109" s="1">
        <v>335</v>
      </c>
      <c r="R109" s="1"/>
      <c r="S109" s="1">
        <v>196567</v>
      </c>
    </row>
  </sheetData>
  <mergeCells count="18">
    <mergeCell ref="A1:I1"/>
    <mergeCell ref="L1:S1"/>
    <mergeCell ref="A2:B2"/>
    <mergeCell ref="A4:A14"/>
    <mergeCell ref="A15:A22"/>
    <mergeCell ref="A23:A26"/>
    <mergeCell ref="A27:A36"/>
    <mergeCell ref="A37:A42"/>
    <mergeCell ref="A43:A51"/>
    <mergeCell ref="A52:A57"/>
    <mergeCell ref="A58:A66"/>
    <mergeCell ref="A67:A71"/>
    <mergeCell ref="A73:A79"/>
    <mergeCell ref="A80:A84"/>
    <mergeCell ref="A85:A93"/>
    <mergeCell ref="A94:A97"/>
    <mergeCell ref="A98:A103"/>
    <mergeCell ref="A104:A10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
  <sheetViews>
    <sheetView workbookViewId="0">
      <selection activeCell="B52" sqref="B52"/>
    </sheetView>
  </sheetViews>
  <sheetFormatPr defaultColWidth="9" defaultRowHeight="15.75" outlineLevelCol="2"/>
  <sheetData>
    <row r="1" ht="31.5" spans="1:3">
      <c r="A1" s="99" t="s">
        <v>137</v>
      </c>
      <c r="B1" s="99" t="s">
        <v>138</v>
      </c>
      <c r="C1" s="99" t="s">
        <v>139</v>
      </c>
    </row>
    <row r="2" spans="1:3">
      <c r="A2" s="100">
        <v>1</v>
      </c>
      <c r="B2" s="101" t="s">
        <v>140</v>
      </c>
      <c r="C2" s="102">
        <v>13.0624478319024</v>
      </c>
    </row>
    <row r="3" spans="1:3">
      <c r="A3" s="100">
        <v>2</v>
      </c>
      <c r="B3" s="103" t="s">
        <v>141</v>
      </c>
      <c r="C3" s="104">
        <v>1.27121257981916</v>
      </c>
    </row>
    <row r="4" spans="1:3">
      <c r="A4" s="100">
        <v>3</v>
      </c>
      <c r="B4" s="103" t="s">
        <v>142</v>
      </c>
      <c r="C4" s="104">
        <v>1.67534094600867</v>
      </c>
    </row>
    <row r="5" spans="1:3">
      <c r="A5" s="100">
        <v>4</v>
      </c>
      <c r="B5" s="103" t="s">
        <v>143</v>
      </c>
      <c r="C5" s="104">
        <v>2.35975825296078</v>
      </c>
    </row>
    <row r="6" spans="1:3">
      <c r="A6" s="100">
        <v>5</v>
      </c>
      <c r="B6" s="103" t="s">
        <v>144</v>
      </c>
      <c r="C6" s="104">
        <v>1.67286263835291</v>
      </c>
    </row>
    <row r="7" spans="1:3">
      <c r="A7" s="100">
        <v>6</v>
      </c>
      <c r="B7" s="103" t="s">
        <v>145</v>
      </c>
      <c r="C7" s="104">
        <v>1.58166542287049</v>
      </c>
    </row>
    <row r="8" spans="1:3">
      <c r="A8" s="100">
        <v>7</v>
      </c>
      <c r="B8" s="103" t="s">
        <v>146</v>
      </c>
      <c r="C8" s="104">
        <v>2.5431099702938</v>
      </c>
    </row>
    <row r="9" spans="1:3">
      <c r="A9" s="100">
        <v>8</v>
      </c>
      <c r="B9" s="103" t="s">
        <v>147</v>
      </c>
      <c r="C9" s="104">
        <v>1.29428373867556</v>
      </c>
    </row>
    <row r="10" spans="1:3">
      <c r="A10" s="100">
        <v>9</v>
      </c>
      <c r="B10" s="103" t="s">
        <v>148</v>
      </c>
      <c r="C10" s="104">
        <v>5.22787567043999</v>
      </c>
    </row>
    <row r="11" spans="1:3">
      <c r="A11" s="100">
        <v>10</v>
      </c>
      <c r="B11" s="103" t="s">
        <v>149</v>
      </c>
      <c r="C11" s="104">
        <v>4.58895013590926</v>
      </c>
    </row>
    <row r="12" spans="1:3">
      <c r="A12" s="100">
        <v>11</v>
      </c>
      <c r="B12" s="103" t="s">
        <v>150</v>
      </c>
      <c r="C12" s="104">
        <v>1.73170576413908</v>
      </c>
    </row>
    <row r="13" spans="1:3">
      <c r="A13" s="100">
        <v>12</v>
      </c>
      <c r="B13" s="103" t="s">
        <v>151</v>
      </c>
      <c r="C13" s="104">
        <v>1.71151938033501</v>
      </c>
    </row>
    <row r="14" spans="1:3">
      <c r="A14" s="100">
        <v>13</v>
      </c>
      <c r="B14" s="101" t="s">
        <v>152</v>
      </c>
      <c r="C14" s="102">
        <v>6.03694204639906</v>
      </c>
    </row>
    <row r="15" spans="1:3">
      <c r="A15" s="100">
        <v>14</v>
      </c>
      <c r="B15" s="103" t="s">
        <v>153</v>
      </c>
      <c r="C15" s="104">
        <v>1.5160646396111</v>
      </c>
    </row>
    <row r="16" spans="1:3">
      <c r="A16" s="100">
        <v>15</v>
      </c>
      <c r="B16" s="103" t="s">
        <v>154</v>
      </c>
      <c r="C16" s="104">
        <v>3.19963625834524</v>
      </c>
    </row>
    <row r="17" spans="1:3">
      <c r="A17" s="100">
        <v>16</v>
      </c>
      <c r="B17" s="103" t="s">
        <v>155</v>
      </c>
      <c r="C17" s="104">
        <v>1.34888835013893</v>
      </c>
    </row>
    <row r="18" spans="1:3">
      <c r="A18" s="100">
        <v>17</v>
      </c>
      <c r="B18" s="101" t="s">
        <v>123</v>
      </c>
      <c r="C18" s="102">
        <v>2.12596930085413</v>
      </c>
    </row>
    <row r="19" spans="1:3">
      <c r="A19" s="100">
        <v>18</v>
      </c>
      <c r="B19" s="103" t="s">
        <v>26</v>
      </c>
      <c r="C19" s="104">
        <v>1.29893192526537</v>
      </c>
    </row>
    <row r="20" spans="1:3">
      <c r="A20" s="100">
        <v>19</v>
      </c>
      <c r="B20" s="103" t="s">
        <v>24</v>
      </c>
      <c r="C20" s="104">
        <v>0.684311021170725</v>
      </c>
    </row>
    <row r="21" spans="1:3">
      <c r="A21" s="100">
        <v>20</v>
      </c>
      <c r="B21" s="103" t="s">
        <v>25</v>
      </c>
      <c r="C21" s="104">
        <v>0.904210944441856</v>
      </c>
    </row>
    <row r="22" spans="1:3">
      <c r="A22" s="100">
        <v>21</v>
      </c>
      <c r="B22" s="103" t="s">
        <v>22</v>
      </c>
      <c r="C22" s="104">
        <v>0.719253921640036</v>
      </c>
    </row>
    <row r="23" spans="1:3">
      <c r="A23" s="100">
        <v>22</v>
      </c>
      <c r="B23" s="103" t="s">
        <v>23</v>
      </c>
      <c r="C23" s="104">
        <v>0.726363197482279</v>
      </c>
    </row>
    <row r="24" spans="1:3">
      <c r="A24" s="100">
        <v>23</v>
      </c>
      <c r="B24" s="103" t="s">
        <v>21</v>
      </c>
      <c r="C24" s="104">
        <v>0.679697563713677</v>
      </c>
    </row>
    <row r="25" spans="1:3">
      <c r="A25" s="100">
        <v>24</v>
      </c>
      <c r="B25" s="103" t="s">
        <v>20</v>
      </c>
      <c r="C25" s="104">
        <v>0.587519051705876</v>
      </c>
    </row>
    <row r="26" spans="1:3">
      <c r="A26" s="100">
        <v>25</v>
      </c>
      <c r="B26" s="101" t="s">
        <v>156</v>
      </c>
      <c r="C26" s="102">
        <v>6.07570011090236</v>
      </c>
    </row>
    <row r="27" spans="1:3">
      <c r="A27" s="100">
        <v>26</v>
      </c>
      <c r="B27" s="103" t="s">
        <v>157</v>
      </c>
      <c r="C27" s="104">
        <v>2.12427414596981</v>
      </c>
    </row>
    <row r="28" spans="1:3">
      <c r="A28" s="100">
        <v>27</v>
      </c>
      <c r="B28" s="103" t="s">
        <v>158</v>
      </c>
      <c r="C28" s="104">
        <v>2.43389410309788</v>
      </c>
    </row>
    <row r="29" spans="1:3">
      <c r="A29" s="100">
        <v>28</v>
      </c>
      <c r="B29" s="103" t="s">
        <v>159</v>
      </c>
      <c r="C29" s="104">
        <v>2.67938575570086</v>
      </c>
    </row>
    <row r="30" spans="1:3">
      <c r="A30" s="100">
        <v>29</v>
      </c>
      <c r="B30" s="103" t="s">
        <v>160</v>
      </c>
      <c r="C30" s="104">
        <v>1.98933619883514</v>
      </c>
    </row>
    <row r="31" spans="1:3">
      <c r="A31" s="100">
        <v>30</v>
      </c>
      <c r="B31" s="103" t="s">
        <v>161</v>
      </c>
      <c r="C31" s="104">
        <v>1.97770323520157</v>
      </c>
    </row>
    <row r="32" spans="1:3">
      <c r="A32" s="100">
        <v>31</v>
      </c>
      <c r="B32" s="101" t="s">
        <v>121</v>
      </c>
      <c r="C32" s="102">
        <v>2.34671083455124</v>
      </c>
    </row>
    <row r="33" spans="1:3">
      <c r="A33" s="100">
        <v>32</v>
      </c>
      <c r="B33" s="103" t="s">
        <v>28</v>
      </c>
      <c r="C33" s="104">
        <v>0.749274543073854</v>
      </c>
    </row>
    <row r="34" spans="1:3">
      <c r="A34" s="100">
        <v>33</v>
      </c>
      <c r="B34" s="103" t="s">
        <v>33</v>
      </c>
      <c r="C34" s="104">
        <v>0.76695929815397</v>
      </c>
    </row>
    <row r="35" spans="1:3">
      <c r="A35" s="100">
        <v>34</v>
      </c>
      <c r="B35" s="103" t="s">
        <v>34</v>
      </c>
      <c r="C35" s="104">
        <v>0.927148153491445</v>
      </c>
    </row>
    <row r="36" spans="1:3">
      <c r="A36" s="100">
        <v>35</v>
      </c>
      <c r="B36" s="103" t="s">
        <v>30</v>
      </c>
      <c r="C36" s="104">
        <v>0.88192781785393</v>
      </c>
    </row>
    <row r="37" spans="1:3">
      <c r="A37" s="100">
        <v>36</v>
      </c>
      <c r="B37" s="103" t="s">
        <v>35</v>
      </c>
      <c r="C37" s="104">
        <v>0.792303648846461</v>
      </c>
    </row>
    <row r="38" spans="1:3">
      <c r="A38" s="100">
        <v>37</v>
      </c>
      <c r="B38" s="103" t="s">
        <v>32</v>
      </c>
      <c r="C38" s="104">
        <v>0.830614903562953</v>
      </c>
    </row>
    <row r="39" spans="1:3">
      <c r="A39" s="100">
        <v>38</v>
      </c>
      <c r="B39" s="105" t="s">
        <v>36</v>
      </c>
      <c r="C39" s="104">
        <v>1.05831695233416</v>
      </c>
    </row>
    <row r="40" spans="1:3">
      <c r="A40" s="100">
        <v>39</v>
      </c>
      <c r="B40" s="103" t="s">
        <v>29</v>
      </c>
      <c r="C40" s="104">
        <v>0.842218130030224</v>
      </c>
    </row>
    <row r="41" spans="1:3">
      <c r="A41" s="100">
        <v>40</v>
      </c>
      <c r="B41" s="103" t="s">
        <v>27</v>
      </c>
      <c r="C41" s="104">
        <v>0.679511343635091</v>
      </c>
    </row>
    <row r="42" spans="1:3">
      <c r="A42" s="100">
        <v>41</v>
      </c>
      <c r="B42" s="103" t="s">
        <v>31</v>
      </c>
      <c r="C42" s="104">
        <v>0.757393659579417</v>
      </c>
    </row>
    <row r="43" spans="1:3">
      <c r="A43" s="100">
        <v>42</v>
      </c>
      <c r="B43" s="101" t="s">
        <v>131</v>
      </c>
      <c r="C43" s="102">
        <v>1.92569889214329</v>
      </c>
    </row>
    <row r="44" spans="1:3">
      <c r="A44" s="100">
        <v>43</v>
      </c>
      <c r="B44" s="103" t="s">
        <v>37</v>
      </c>
      <c r="C44" s="104">
        <v>0.892134553333414</v>
      </c>
    </row>
    <row r="45" spans="1:3">
      <c r="A45" s="100">
        <v>44</v>
      </c>
      <c r="B45" s="103" t="s">
        <v>38</v>
      </c>
      <c r="C45" s="104">
        <v>0.704561832680446</v>
      </c>
    </row>
    <row r="46" spans="1:3">
      <c r="A46" s="100">
        <v>45</v>
      </c>
      <c r="B46" s="103" t="s">
        <v>40</v>
      </c>
      <c r="C46" s="104">
        <v>0.703003843270729</v>
      </c>
    </row>
    <row r="47" spans="1:3">
      <c r="A47" s="100">
        <v>46</v>
      </c>
      <c r="B47" s="103" t="s">
        <v>41</v>
      </c>
      <c r="C47" s="104">
        <v>0.613361952679627</v>
      </c>
    </row>
    <row r="48" spans="1:3">
      <c r="A48" s="100">
        <v>47</v>
      </c>
      <c r="B48" s="103" t="s">
        <v>42</v>
      </c>
      <c r="C48" s="104">
        <v>0.729892070553757</v>
      </c>
    </row>
    <row r="49" spans="1:3">
      <c r="A49" s="100">
        <v>48</v>
      </c>
      <c r="B49" s="103" t="s">
        <v>39</v>
      </c>
      <c r="C49" s="104">
        <v>0.932301060343323</v>
      </c>
    </row>
    <row r="50" spans="1:3">
      <c r="A50" s="100">
        <v>49</v>
      </c>
      <c r="B50" s="101" t="s">
        <v>129</v>
      </c>
      <c r="C50" s="102">
        <v>2.35772189454837</v>
      </c>
    </row>
    <row r="51" spans="1:3">
      <c r="A51" s="100">
        <v>50</v>
      </c>
      <c r="B51" s="103" t="s">
        <v>48</v>
      </c>
      <c r="C51" s="104">
        <v>0.757373608342517</v>
      </c>
    </row>
    <row r="52" spans="1:3">
      <c r="A52" s="100">
        <v>51</v>
      </c>
      <c r="B52" s="103" t="s">
        <v>45</v>
      </c>
      <c r="C52" s="104">
        <v>0.957424168290037</v>
      </c>
    </row>
    <row r="53" spans="1:3">
      <c r="A53" s="100">
        <v>52</v>
      </c>
      <c r="B53" s="103" t="s">
        <v>46</v>
      </c>
      <c r="C53" s="104">
        <v>0.959585092458173</v>
      </c>
    </row>
    <row r="54" spans="1:3">
      <c r="A54" s="100">
        <v>53</v>
      </c>
      <c r="B54" s="103" t="s">
        <v>43</v>
      </c>
      <c r="C54" s="104">
        <v>1.01860906003662</v>
      </c>
    </row>
    <row r="55" spans="1:3">
      <c r="A55" s="100">
        <v>54</v>
      </c>
      <c r="B55" s="103" t="s">
        <v>47</v>
      </c>
      <c r="C55" s="104">
        <v>0.742972538399057</v>
      </c>
    </row>
    <row r="56" spans="1:3">
      <c r="A56" s="100">
        <v>55</v>
      </c>
      <c r="B56" s="103" t="s">
        <v>49</v>
      </c>
      <c r="C56" s="104">
        <v>0.691732133455199</v>
      </c>
    </row>
    <row r="57" spans="1:3">
      <c r="A57" s="100">
        <v>56</v>
      </c>
      <c r="B57" s="103" t="s">
        <v>50</v>
      </c>
      <c r="C57" s="104">
        <v>0.736226585768774</v>
      </c>
    </row>
    <row r="58" spans="1:3">
      <c r="A58" s="100">
        <v>57</v>
      </c>
      <c r="B58" s="103" t="s">
        <v>44</v>
      </c>
      <c r="C58" s="104">
        <v>0.801556759683112</v>
      </c>
    </row>
    <row r="59" spans="1:3">
      <c r="A59" s="100">
        <v>58</v>
      </c>
      <c r="B59" s="101" t="s">
        <v>128</v>
      </c>
      <c r="C59" s="102">
        <v>4.03849539702817</v>
      </c>
    </row>
    <row r="60" spans="1:3">
      <c r="A60" s="100">
        <v>59</v>
      </c>
      <c r="B60" s="103" t="s">
        <v>52</v>
      </c>
      <c r="C60" s="104">
        <v>1.08593682580718</v>
      </c>
    </row>
    <row r="61" spans="1:3">
      <c r="A61" s="100">
        <v>60</v>
      </c>
      <c r="B61" s="103" t="s">
        <v>55</v>
      </c>
      <c r="C61" s="104">
        <v>1.25723876174326</v>
      </c>
    </row>
    <row r="62" spans="1:3">
      <c r="A62" s="100">
        <v>61</v>
      </c>
      <c r="B62" s="103" t="s">
        <v>54</v>
      </c>
      <c r="C62" s="104">
        <v>1.18620281548957</v>
      </c>
    </row>
    <row r="63" spans="1:3">
      <c r="A63" s="100">
        <v>62</v>
      </c>
      <c r="B63" s="103" t="s">
        <v>51</v>
      </c>
      <c r="C63" s="104">
        <v>1.03568755083909</v>
      </c>
    </row>
    <row r="64" spans="1:3">
      <c r="A64" s="100">
        <v>63</v>
      </c>
      <c r="B64" s="103" t="s">
        <v>53</v>
      </c>
      <c r="C64" s="104">
        <v>1.58725184854955</v>
      </c>
    </row>
    <row r="65" spans="1:3">
      <c r="A65" s="100">
        <v>64</v>
      </c>
      <c r="B65" s="101" t="s">
        <v>130</v>
      </c>
      <c r="C65" s="102">
        <v>1.43349258258542</v>
      </c>
    </row>
    <row r="66" spans="1:3">
      <c r="A66" s="100">
        <v>65</v>
      </c>
      <c r="B66" s="103" t="s">
        <v>59</v>
      </c>
      <c r="C66" s="104">
        <v>0.666112131998455</v>
      </c>
    </row>
    <row r="67" spans="1:3">
      <c r="A67" s="100">
        <v>66</v>
      </c>
      <c r="B67" s="103" t="s">
        <v>57</v>
      </c>
      <c r="C67" s="104">
        <v>0.82765573753644</v>
      </c>
    </row>
    <row r="68" spans="1:3">
      <c r="A68" s="100">
        <v>67</v>
      </c>
      <c r="B68" s="103" t="s">
        <v>58</v>
      </c>
      <c r="C68" s="104">
        <v>0.776368456926656</v>
      </c>
    </row>
    <row r="69" spans="1:3">
      <c r="A69" s="100">
        <v>68</v>
      </c>
      <c r="B69" s="103" t="s">
        <v>56</v>
      </c>
      <c r="C69" s="104">
        <v>0.670069102998804</v>
      </c>
    </row>
    <row r="70" spans="1:3">
      <c r="A70" s="100">
        <v>69</v>
      </c>
      <c r="B70" s="106" t="s">
        <v>162</v>
      </c>
      <c r="C70" s="102">
        <v>5.94444287089181</v>
      </c>
    </row>
    <row r="71" spans="1:3">
      <c r="A71" s="100">
        <v>70</v>
      </c>
      <c r="B71" s="106" t="s">
        <v>163</v>
      </c>
      <c r="C71" s="102">
        <v>3.24941857997016</v>
      </c>
    </row>
    <row r="72" spans="1:3">
      <c r="A72" s="100">
        <v>71</v>
      </c>
      <c r="B72" s="101" t="s">
        <v>124</v>
      </c>
      <c r="C72" s="102">
        <v>2.80830823809116</v>
      </c>
    </row>
    <row r="73" spans="1:3">
      <c r="A73" s="100">
        <v>72</v>
      </c>
      <c r="B73" s="103" t="s">
        <v>62</v>
      </c>
      <c r="C73" s="104">
        <v>0.977729311483621</v>
      </c>
    </row>
    <row r="74" spans="1:3">
      <c r="A74" s="100">
        <v>73</v>
      </c>
      <c r="B74" s="103" t="s">
        <v>61</v>
      </c>
      <c r="C74" s="104">
        <v>0.920161267285928</v>
      </c>
    </row>
    <row r="75" spans="1:3">
      <c r="A75" s="100">
        <v>74</v>
      </c>
      <c r="B75" s="103" t="s">
        <v>164</v>
      </c>
      <c r="C75" s="104">
        <v>1.255381273056</v>
      </c>
    </row>
    <row r="76" spans="1:3">
      <c r="A76" s="100">
        <v>75</v>
      </c>
      <c r="B76" s="103" t="s">
        <v>60</v>
      </c>
      <c r="C76" s="104">
        <v>0.818622475016739</v>
      </c>
    </row>
    <row r="77" spans="1:3">
      <c r="A77" s="100">
        <v>76</v>
      </c>
      <c r="B77" s="103" t="s">
        <v>165</v>
      </c>
      <c r="C77" s="104">
        <v>1.06844069630457</v>
      </c>
    </row>
    <row r="78" spans="1:3">
      <c r="A78" s="100">
        <v>77</v>
      </c>
      <c r="B78" s="103" t="s">
        <v>166</v>
      </c>
      <c r="C78" s="104">
        <v>1.08766578940372</v>
      </c>
    </row>
    <row r="79" spans="1:3">
      <c r="A79" s="100">
        <v>78</v>
      </c>
      <c r="B79" s="103" t="s">
        <v>167</v>
      </c>
      <c r="C79" s="104">
        <v>1.43715898194743</v>
      </c>
    </row>
    <row r="80" spans="1:3">
      <c r="A80" s="100">
        <v>79</v>
      </c>
      <c r="B80" s="101" t="s">
        <v>132</v>
      </c>
      <c r="C80" s="102">
        <v>1.56421050285838</v>
      </c>
    </row>
    <row r="81" spans="1:3">
      <c r="A81" s="100">
        <v>80</v>
      </c>
      <c r="B81" s="103" t="s">
        <v>66</v>
      </c>
      <c r="C81" s="104">
        <v>0.644870108418814</v>
      </c>
    </row>
    <row r="82" spans="1:3">
      <c r="A82" s="100">
        <v>81</v>
      </c>
      <c r="B82" s="103" t="s">
        <v>64</v>
      </c>
      <c r="C82" s="104">
        <v>0.881204840440935</v>
      </c>
    </row>
    <row r="83" spans="1:3">
      <c r="A83" s="100">
        <v>82</v>
      </c>
      <c r="B83" s="103" t="s">
        <v>65</v>
      </c>
      <c r="C83" s="104">
        <v>0.714574340412913</v>
      </c>
    </row>
    <row r="84" spans="1:3">
      <c r="A84" s="100">
        <v>83</v>
      </c>
      <c r="B84" s="103" t="s">
        <v>63</v>
      </c>
      <c r="C84" s="104">
        <v>0.489211584262528</v>
      </c>
    </row>
    <row r="85" spans="1:3">
      <c r="A85" s="100">
        <v>84</v>
      </c>
      <c r="B85" s="101" t="s">
        <v>125</v>
      </c>
      <c r="C85" s="102">
        <v>2.74829555741243</v>
      </c>
    </row>
    <row r="86" spans="1:3">
      <c r="A86" s="100">
        <v>85</v>
      </c>
      <c r="B86" s="103" t="s">
        <v>73</v>
      </c>
      <c r="C86" s="104">
        <v>0.626934406567804</v>
      </c>
    </row>
    <row r="87" spans="1:3">
      <c r="A87" s="100">
        <v>86</v>
      </c>
      <c r="B87" s="103" t="s">
        <v>74</v>
      </c>
      <c r="C87" s="104">
        <v>0.740608017361145</v>
      </c>
    </row>
    <row r="88" spans="1:3">
      <c r="A88" s="100">
        <v>87</v>
      </c>
      <c r="B88" s="103" t="s">
        <v>71</v>
      </c>
      <c r="C88" s="104">
        <v>0.618670056146115</v>
      </c>
    </row>
    <row r="89" spans="1:3">
      <c r="A89" s="100">
        <v>88</v>
      </c>
      <c r="B89" s="103" t="s">
        <v>70</v>
      </c>
      <c r="C89" s="104">
        <v>0.640478128031192</v>
      </c>
    </row>
    <row r="90" spans="1:3">
      <c r="A90" s="100">
        <v>89</v>
      </c>
      <c r="B90" s="103" t="s">
        <v>75</v>
      </c>
      <c r="C90" s="104">
        <v>0.734752149684311</v>
      </c>
    </row>
    <row r="91" spans="1:3">
      <c r="A91" s="100">
        <v>90</v>
      </c>
      <c r="B91" s="103" t="s">
        <v>67</v>
      </c>
      <c r="C91" s="104">
        <v>0.722312250619366</v>
      </c>
    </row>
    <row r="92" spans="1:3">
      <c r="A92" s="100">
        <v>91</v>
      </c>
      <c r="B92" s="103" t="s">
        <v>72</v>
      </c>
      <c r="C92" s="104">
        <v>0.613755886866093</v>
      </c>
    </row>
    <row r="93" spans="1:3">
      <c r="A93" s="100">
        <v>92</v>
      </c>
      <c r="B93" s="103" t="s">
        <v>68</v>
      </c>
      <c r="C93" s="104">
        <v>0.607499270738914</v>
      </c>
    </row>
    <row r="94" spans="1:3">
      <c r="A94" s="100">
        <v>93</v>
      </c>
      <c r="B94" s="103" t="s">
        <v>69</v>
      </c>
      <c r="C94" s="104">
        <v>0.598137120227116</v>
      </c>
    </row>
    <row r="95" spans="1:3">
      <c r="A95" s="100">
        <v>94</v>
      </c>
      <c r="B95" s="101" t="s">
        <v>126</v>
      </c>
      <c r="C95" s="102">
        <v>2.42541874290842</v>
      </c>
    </row>
    <row r="96" spans="1:3">
      <c r="A96" s="100">
        <v>95</v>
      </c>
      <c r="B96" s="103" t="s">
        <v>78</v>
      </c>
      <c r="C96" s="104">
        <v>0.760751256300875</v>
      </c>
    </row>
    <row r="97" spans="1:3">
      <c r="A97" s="100">
        <v>96</v>
      </c>
      <c r="B97" s="103" t="s">
        <v>80</v>
      </c>
      <c r="C97" s="104">
        <v>0.7018882866039</v>
      </c>
    </row>
    <row r="98" spans="1:3">
      <c r="A98" s="100">
        <v>97</v>
      </c>
      <c r="B98" s="103" t="s">
        <v>79</v>
      </c>
      <c r="C98" s="104">
        <v>0.681993093458246</v>
      </c>
    </row>
    <row r="99" spans="1:3">
      <c r="A99" s="100">
        <v>98</v>
      </c>
      <c r="B99" s="103" t="s">
        <v>76</v>
      </c>
      <c r="C99" s="104">
        <v>0.851776221530185</v>
      </c>
    </row>
    <row r="100" spans="1:3">
      <c r="A100" s="100">
        <v>99</v>
      </c>
      <c r="B100" s="103" t="s">
        <v>77</v>
      </c>
      <c r="C100" s="104">
        <v>0.721892127693475</v>
      </c>
    </row>
    <row r="101" spans="1:3">
      <c r="A101" s="100">
        <v>100</v>
      </c>
      <c r="B101" s="101" t="s">
        <v>127</v>
      </c>
      <c r="C101" s="102">
        <v>2.14383223140199</v>
      </c>
    </row>
    <row r="102" spans="1:3">
      <c r="A102" s="100">
        <v>101</v>
      </c>
      <c r="B102" s="103" t="s">
        <v>84</v>
      </c>
      <c r="C102" s="104">
        <v>1.01531169356544</v>
      </c>
    </row>
    <row r="103" spans="1:3">
      <c r="A103" s="100">
        <v>102</v>
      </c>
      <c r="B103" s="103" t="s">
        <v>83</v>
      </c>
      <c r="C103" s="104">
        <v>0.7698852630805</v>
      </c>
    </row>
    <row r="104" spans="1:3">
      <c r="A104" s="100">
        <v>103</v>
      </c>
      <c r="B104" s="103" t="s">
        <v>85</v>
      </c>
      <c r="C104" s="104">
        <v>0.638262790444182</v>
      </c>
    </row>
    <row r="105" spans="1:3">
      <c r="A105" s="100">
        <v>104</v>
      </c>
      <c r="B105" s="103" t="s">
        <v>86</v>
      </c>
      <c r="C105" s="104">
        <v>0.842970356569748</v>
      </c>
    </row>
    <row r="106" spans="1:3">
      <c r="A106" s="100">
        <v>105</v>
      </c>
      <c r="B106" s="103" t="s">
        <v>87</v>
      </c>
      <c r="C106" s="104">
        <v>0.755922599414532</v>
      </c>
    </row>
    <row r="107" spans="1:3">
      <c r="A107" s="100">
        <v>106</v>
      </c>
      <c r="B107" s="103" t="s">
        <v>88</v>
      </c>
      <c r="C107" s="104">
        <v>0.572086914764918</v>
      </c>
    </row>
    <row r="108" spans="1:3">
      <c r="A108" s="100">
        <v>107</v>
      </c>
      <c r="B108" s="103" t="s">
        <v>82</v>
      </c>
      <c r="C108" s="104">
        <v>0.734519906863734</v>
      </c>
    </row>
    <row r="109" spans="1:3">
      <c r="A109" s="100">
        <v>108</v>
      </c>
      <c r="B109" s="103" t="s">
        <v>81</v>
      </c>
      <c r="C109" s="104">
        <v>0.86848882555329</v>
      </c>
    </row>
    <row r="110" spans="1:3">
      <c r="A110" s="100">
        <v>109</v>
      </c>
      <c r="B110" s="101" t="s">
        <v>133</v>
      </c>
      <c r="C110" s="102">
        <v>2.39911344731967</v>
      </c>
    </row>
    <row r="111" spans="1:3">
      <c r="A111" s="100">
        <v>110</v>
      </c>
      <c r="B111" s="103" t="s">
        <v>96</v>
      </c>
      <c r="C111" s="104">
        <v>0.884648489939694</v>
      </c>
    </row>
    <row r="112" spans="1:3">
      <c r="A112" s="100">
        <v>111</v>
      </c>
      <c r="B112" s="103" t="s">
        <v>90</v>
      </c>
      <c r="C112" s="104">
        <v>0.718615738085044</v>
      </c>
    </row>
    <row r="113" spans="1:3">
      <c r="A113" s="100">
        <v>112</v>
      </c>
      <c r="B113" s="103" t="s">
        <v>89</v>
      </c>
      <c r="C113" s="104">
        <v>0.883639977443626</v>
      </c>
    </row>
    <row r="114" spans="1:3">
      <c r="A114" s="100">
        <v>113</v>
      </c>
      <c r="B114" s="107" t="s">
        <v>92</v>
      </c>
      <c r="C114" s="104">
        <v>0.769386868501932</v>
      </c>
    </row>
    <row r="115" spans="1:3">
      <c r="A115" s="100">
        <v>114</v>
      </c>
      <c r="B115" s="105" t="s">
        <v>94</v>
      </c>
      <c r="C115" s="104">
        <v>1.12318127515061</v>
      </c>
    </row>
    <row r="116" spans="1:3">
      <c r="A116" s="100">
        <v>115</v>
      </c>
      <c r="B116" s="105" t="s">
        <v>95</v>
      </c>
      <c r="C116" s="104">
        <v>0.962343970294794</v>
      </c>
    </row>
    <row r="117" spans="1:3">
      <c r="A117" s="100">
        <v>116</v>
      </c>
      <c r="B117" s="103" t="s">
        <v>93</v>
      </c>
      <c r="C117" s="104">
        <v>0.641217190450673</v>
      </c>
    </row>
    <row r="118" spans="1:3">
      <c r="A118" s="100">
        <v>117</v>
      </c>
      <c r="B118" s="103" t="s">
        <v>91</v>
      </c>
      <c r="C118" s="104">
        <v>0.810708577395148</v>
      </c>
    </row>
    <row r="119" spans="1:3">
      <c r="A119" s="100">
        <v>118</v>
      </c>
      <c r="B119" s="101" t="s">
        <v>134</v>
      </c>
      <c r="C119" s="102">
        <v>1.30446316015981</v>
      </c>
    </row>
    <row r="120" spans="1:3">
      <c r="A120" s="100">
        <v>119</v>
      </c>
      <c r="B120" s="103" t="s">
        <v>99</v>
      </c>
      <c r="C120" s="104">
        <v>0.716961801910887</v>
      </c>
    </row>
    <row r="121" spans="1:3">
      <c r="A121" s="100">
        <v>120</v>
      </c>
      <c r="B121" s="103" t="s">
        <v>97</v>
      </c>
      <c r="C121" s="104">
        <v>0.718401036067428</v>
      </c>
    </row>
    <row r="122" spans="1:3">
      <c r="A122" s="100">
        <v>121</v>
      </c>
      <c r="B122" s="103" t="s">
        <v>98</v>
      </c>
      <c r="C122" s="104">
        <v>0.526186121908117</v>
      </c>
    </row>
    <row r="123" spans="1:3">
      <c r="A123" s="100">
        <v>122</v>
      </c>
      <c r="B123" s="101" t="s">
        <v>135</v>
      </c>
      <c r="C123" s="102">
        <v>1.86859772364574</v>
      </c>
    </row>
    <row r="124" spans="1:3">
      <c r="A124" s="100">
        <v>123</v>
      </c>
      <c r="B124" s="103" t="s">
        <v>103</v>
      </c>
      <c r="C124" s="104">
        <v>0.769628407050372</v>
      </c>
    </row>
    <row r="125" spans="1:3">
      <c r="A125" s="100">
        <v>124</v>
      </c>
      <c r="B125" s="107" t="s">
        <v>100</v>
      </c>
      <c r="C125" s="104">
        <v>0.62511232077925</v>
      </c>
    </row>
    <row r="126" spans="1:3">
      <c r="A126" s="100">
        <v>125</v>
      </c>
      <c r="B126" s="103" t="s">
        <v>102</v>
      </c>
      <c r="C126" s="104">
        <v>0.667428560618401</v>
      </c>
    </row>
    <row r="127" spans="1:3">
      <c r="A127" s="100">
        <v>126</v>
      </c>
      <c r="B127" s="103" t="s">
        <v>104</v>
      </c>
      <c r="C127" s="104">
        <v>0.607205733690827</v>
      </c>
    </row>
    <row r="128" spans="1:3">
      <c r="A128" s="100">
        <v>127</v>
      </c>
      <c r="B128" s="103" t="s">
        <v>101</v>
      </c>
      <c r="C128" s="104">
        <v>0.421657893152615</v>
      </c>
    </row>
    <row r="129" spans="1:3">
      <c r="A129" s="100">
        <v>128</v>
      </c>
      <c r="B129" s="101" t="s">
        <v>136</v>
      </c>
      <c r="C129" s="104">
        <v>1.55579287246125</v>
      </c>
    </row>
    <row r="130" spans="1:3">
      <c r="A130" s="100">
        <v>129</v>
      </c>
      <c r="B130" s="103" t="s">
        <v>109</v>
      </c>
      <c r="C130" s="104">
        <v>0.687142906150854</v>
      </c>
    </row>
    <row r="131" spans="1:3">
      <c r="A131" s="100">
        <v>130</v>
      </c>
      <c r="B131" s="103" t="s">
        <v>108</v>
      </c>
      <c r="C131" s="104">
        <v>0.95557796265768</v>
      </c>
    </row>
    <row r="132" spans="1:3">
      <c r="A132" s="100">
        <v>131</v>
      </c>
      <c r="B132" s="103" t="s">
        <v>105</v>
      </c>
      <c r="C132" s="104">
        <v>0.633114666823151</v>
      </c>
    </row>
    <row r="133" spans="1:3">
      <c r="A133" s="100">
        <v>132</v>
      </c>
      <c r="B133" s="103" t="s">
        <v>106</v>
      </c>
      <c r="C133" s="104">
        <v>0.688198654450329</v>
      </c>
    </row>
    <row r="134" spans="1:3">
      <c r="A134" s="100">
        <v>133</v>
      </c>
      <c r="B134" s="103" t="s">
        <v>107</v>
      </c>
      <c r="C134" s="104">
        <v>0.680841139096105</v>
      </c>
    </row>
    <row r="135" spans="1:3">
      <c r="A135" s="108" t="s">
        <v>168</v>
      </c>
      <c r="B135" s="108"/>
      <c r="C135" s="108"/>
    </row>
  </sheetData>
  <mergeCells count="1">
    <mergeCell ref="A135:C13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7"/>
  <sheetViews>
    <sheetView workbookViewId="0">
      <selection activeCell="E14" sqref="E14"/>
    </sheetView>
  </sheetViews>
  <sheetFormatPr defaultColWidth="9" defaultRowHeight="12.75" outlineLevelCol="1"/>
  <cols>
    <col min="1" max="1" width="26.875" style="93" customWidth="true"/>
    <col min="2" max="2" width="44.375" style="93" customWidth="true"/>
    <col min="3" max="16384" width="9" style="93"/>
  </cols>
  <sheetData>
    <row r="1" ht="16.05" customHeight="true" spans="1:2">
      <c r="A1" s="94" t="s">
        <v>169</v>
      </c>
      <c r="B1" s="95" t="s">
        <v>170</v>
      </c>
    </row>
    <row r="2" ht="16.05" customHeight="true" spans="1:2">
      <c r="A2" s="94" t="s">
        <v>171</v>
      </c>
      <c r="B2" s="96">
        <v>0.691604875671899</v>
      </c>
    </row>
    <row r="3" ht="16.05" customHeight="true" spans="1:2">
      <c r="A3" s="97" t="s">
        <v>121</v>
      </c>
      <c r="B3" s="98">
        <v>0.719431526040614</v>
      </c>
    </row>
    <row r="4" ht="16.05" customHeight="true" spans="1:2">
      <c r="A4" s="97" t="s">
        <v>31</v>
      </c>
      <c r="B4" s="98">
        <v>0.834091598422809</v>
      </c>
    </row>
    <row r="5" ht="16.05" customHeight="true" spans="1:2">
      <c r="A5" s="97" t="s">
        <v>27</v>
      </c>
      <c r="B5" s="98">
        <v>0.88446455505279</v>
      </c>
    </row>
    <row r="6" ht="16.05" customHeight="true" spans="1:2">
      <c r="A6" s="97" t="s">
        <v>29</v>
      </c>
      <c r="B6" s="98">
        <v>0.675254813137033</v>
      </c>
    </row>
    <row r="7" ht="16.05" customHeight="true" spans="1:2">
      <c r="A7" s="97" t="s">
        <v>30</v>
      </c>
      <c r="B7" s="98">
        <v>0.667686424474187</v>
      </c>
    </row>
    <row r="8" ht="16.05" customHeight="true" spans="1:2">
      <c r="A8" s="97" t="s">
        <v>34</v>
      </c>
      <c r="B8" s="98">
        <v>0.653368460669928</v>
      </c>
    </row>
    <row r="9" ht="16.05" customHeight="true" spans="1:2">
      <c r="A9" s="97" t="s">
        <v>35</v>
      </c>
      <c r="B9" s="98">
        <v>0.753279059249208</v>
      </c>
    </row>
    <row r="10" ht="16.05" customHeight="true" spans="1:2">
      <c r="A10" s="97" t="s">
        <v>36</v>
      </c>
      <c r="B10" s="98">
        <v>0.716616573636754</v>
      </c>
    </row>
    <row r="11" ht="16.05" customHeight="true" spans="1:2">
      <c r="A11" s="97" t="s">
        <v>32</v>
      </c>
      <c r="B11" s="98">
        <v>0.691520467836257</v>
      </c>
    </row>
    <row r="12" ht="16.05" customHeight="true" spans="1:2">
      <c r="A12" s="97" t="s">
        <v>28</v>
      </c>
      <c r="B12" s="98">
        <v>0.640126133228222</v>
      </c>
    </row>
    <row r="13" ht="16.05" customHeight="true" spans="1:2">
      <c r="A13" s="97" t="s">
        <v>33</v>
      </c>
      <c r="B13" s="98">
        <v>0.693020249892288</v>
      </c>
    </row>
    <row r="14" ht="16.05" customHeight="true" spans="1:2">
      <c r="A14" s="97" t="s">
        <v>123</v>
      </c>
      <c r="B14" s="98">
        <v>0.744694296698088</v>
      </c>
    </row>
    <row r="15" ht="16.05" customHeight="true" spans="1:2">
      <c r="A15" s="97" t="s">
        <v>25</v>
      </c>
      <c r="B15" s="98">
        <v>0.750577100646353</v>
      </c>
    </row>
    <row r="16" ht="16.05" customHeight="true" spans="1:2">
      <c r="A16" s="97" t="s">
        <v>24</v>
      </c>
      <c r="B16" s="98">
        <v>0.710731446876668</v>
      </c>
    </row>
    <row r="17" ht="16.05" customHeight="true" spans="1:2">
      <c r="A17" s="97" t="s">
        <v>23</v>
      </c>
      <c r="B17" s="98">
        <v>0.769997306760032</v>
      </c>
    </row>
    <row r="18" ht="16.05" customHeight="true" spans="1:2">
      <c r="A18" s="97" t="s">
        <v>21</v>
      </c>
      <c r="B18" s="98">
        <v>0.728983957219251</v>
      </c>
    </row>
    <row r="19" ht="16.05" customHeight="true" spans="1:2">
      <c r="A19" s="97" t="s">
        <v>20</v>
      </c>
      <c r="B19" s="98">
        <v>0.772262473665279</v>
      </c>
    </row>
    <row r="20" ht="16.05" customHeight="true" spans="1:2">
      <c r="A20" s="97" t="s">
        <v>22</v>
      </c>
      <c r="B20" s="98">
        <v>0.742626070409134</v>
      </c>
    </row>
    <row r="21" ht="16.05" customHeight="true" spans="1:2">
      <c r="A21" s="97" t="s">
        <v>26</v>
      </c>
      <c r="B21" s="98">
        <v>0.774193548387097</v>
      </c>
    </row>
    <row r="22" ht="16.05" customHeight="true" spans="1:2">
      <c r="A22" s="97" t="s">
        <v>124</v>
      </c>
      <c r="B22" s="98">
        <v>0.722321163550015</v>
      </c>
    </row>
    <row r="23" ht="16.05" customHeight="true" spans="1:2">
      <c r="A23" s="97" t="s">
        <v>62</v>
      </c>
      <c r="B23" s="98">
        <v>0.768671934743818</v>
      </c>
    </row>
    <row r="24" ht="16.05" customHeight="true" spans="1:2">
      <c r="A24" s="97" t="s">
        <v>61</v>
      </c>
      <c r="B24" s="98">
        <v>0.667642193663316</v>
      </c>
    </row>
    <row r="25" ht="16.05" customHeight="true" spans="1:2">
      <c r="A25" s="97" t="s">
        <v>60</v>
      </c>
      <c r="B25" s="98">
        <v>0.736970503437569</v>
      </c>
    </row>
    <row r="26" ht="16.05" customHeight="true" spans="1:2">
      <c r="A26" s="97" t="s">
        <v>125</v>
      </c>
      <c r="B26" s="98">
        <v>0.66607027210959</v>
      </c>
    </row>
    <row r="27" ht="16.05" customHeight="true" spans="1:2">
      <c r="A27" s="97" t="s">
        <v>67</v>
      </c>
      <c r="B27" s="98">
        <v>0.705615516971688</v>
      </c>
    </row>
    <row r="28" ht="16.05" customHeight="true" spans="1:2">
      <c r="A28" s="97" t="s">
        <v>72</v>
      </c>
      <c r="B28" s="98">
        <v>0.737662642128707</v>
      </c>
    </row>
    <row r="29" ht="16.05" customHeight="true" spans="1:2">
      <c r="A29" s="97" t="s">
        <v>69</v>
      </c>
      <c r="B29" s="98">
        <v>0.669345020696372</v>
      </c>
    </row>
    <row r="30" ht="16.05" customHeight="true" spans="1:2">
      <c r="A30" s="97" t="s">
        <v>68</v>
      </c>
      <c r="B30" s="98">
        <v>0.645695364238411</v>
      </c>
    </row>
    <row r="31" ht="16.05" customHeight="true" spans="1:2">
      <c r="A31" s="97" t="s">
        <v>70</v>
      </c>
      <c r="B31" s="98">
        <v>0.689391769311563</v>
      </c>
    </row>
    <row r="32" ht="16.05" customHeight="true" spans="1:2">
      <c r="A32" s="97" t="s">
        <v>75</v>
      </c>
      <c r="B32" s="98">
        <v>0.585034013605442</v>
      </c>
    </row>
    <row r="33" ht="16.05" customHeight="true" spans="1:2">
      <c r="A33" s="97" t="s">
        <v>74</v>
      </c>
      <c r="B33" s="98">
        <v>0.692830305213856</v>
      </c>
    </row>
    <row r="34" ht="16.05" customHeight="true" spans="1:2">
      <c r="A34" s="97" t="s">
        <v>73</v>
      </c>
      <c r="B34" s="98">
        <v>0.619105691056911</v>
      </c>
    </row>
    <row r="35" ht="16.05" customHeight="true" spans="1:2">
      <c r="A35" s="97" t="s">
        <v>71</v>
      </c>
      <c r="B35" s="98">
        <v>0.661001861293194</v>
      </c>
    </row>
    <row r="36" ht="16.05" customHeight="true" spans="1:2">
      <c r="A36" s="97" t="s">
        <v>126</v>
      </c>
      <c r="B36" s="98">
        <v>0.707773487505594</v>
      </c>
    </row>
    <row r="37" ht="16.05" customHeight="true" spans="1:2">
      <c r="A37" s="97" t="s">
        <v>77</v>
      </c>
      <c r="B37" s="98">
        <v>0.763023382272974</v>
      </c>
    </row>
    <row r="38" ht="16.05" customHeight="true" spans="1:2">
      <c r="A38" s="97" t="s">
        <v>76</v>
      </c>
      <c r="B38" s="98">
        <v>0.736689410626981</v>
      </c>
    </row>
    <row r="39" ht="16.05" customHeight="true" spans="1:2">
      <c r="A39" s="97" t="s">
        <v>80</v>
      </c>
      <c r="B39" s="98">
        <v>0.658941225510629</v>
      </c>
    </row>
    <row r="40" ht="16.05" customHeight="true" spans="1:2">
      <c r="A40" s="97" t="s">
        <v>79</v>
      </c>
      <c r="B40" s="98">
        <v>0.726714308655854</v>
      </c>
    </row>
    <row r="41" ht="16.05" customHeight="true" spans="1:2">
      <c r="A41" s="97" t="s">
        <v>78</v>
      </c>
      <c r="B41" s="98">
        <v>0.689890075863137</v>
      </c>
    </row>
    <row r="42" ht="16.05" customHeight="true" spans="1:2">
      <c r="A42" s="97" t="s">
        <v>127</v>
      </c>
      <c r="B42" s="98">
        <v>0.755452969398863</v>
      </c>
    </row>
    <row r="43" ht="16.05" customHeight="true" spans="1:2">
      <c r="A43" s="97" t="s">
        <v>82</v>
      </c>
      <c r="B43" s="98">
        <v>0.696590418644799</v>
      </c>
    </row>
    <row r="44" ht="16.05" customHeight="true" spans="1:2">
      <c r="A44" s="97" t="s">
        <v>81</v>
      </c>
      <c r="B44" s="98">
        <v>0.776140855192239</v>
      </c>
    </row>
    <row r="45" ht="16.05" customHeight="true" spans="1:2">
      <c r="A45" s="97" t="s">
        <v>83</v>
      </c>
      <c r="B45" s="98">
        <v>0.773394723743156</v>
      </c>
    </row>
    <row r="46" ht="16.05" customHeight="true" spans="1:2">
      <c r="A46" s="97" t="s">
        <v>85</v>
      </c>
      <c r="B46" s="98">
        <v>0.788092613009923</v>
      </c>
    </row>
    <row r="47" ht="16.05" customHeight="true" spans="1:2">
      <c r="A47" s="97" t="s">
        <v>88</v>
      </c>
      <c r="B47" s="98">
        <v>0.778206092515983</v>
      </c>
    </row>
    <row r="48" ht="16.05" customHeight="true" spans="1:2">
      <c r="A48" s="97" t="s">
        <v>87</v>
      </c>
      <c r="B48" s="98">
        <v>0.761279926335175</v>
      </c>
    </row>
    <row r="49" ht="16.05" customHeight="true" spans="1:2">
      <c r="A49" s="97" t="s">
        <v>86</v>
      </c>
      <c r="B49" s="98">
        <v>0.802021249028246</v>
      </c>
    </row>
    <row r="50" ht="16.05" customHeight="true" spans="1:2">
      <c r="A50" s="97" t="s">
        <v>84</v>
      </c>
      <c r="B50" s="98">
        <v>0.714564686737185</v>
      </c>
    </row>
    <row r="51" ht="16.05" customHeight="true" spans="1:2">
      <c r="A51" s="97" t="s">
        <v>128</v>
      </c>
      <c r="B51" s="98">
        <v>0.755219490360329</v>
      </c>
    </row>
    <row r="52" ht="16.05" customHeight="true" spans="1:2">
      <c r="A52" s="97" t="s">
        <v>51</v>
      </c>
      <c r="B52" s="98">
        <v>0.822371441689624</v>
      </c>
    </row>
    <row r="53" ht="16.05" customHeight="true" spans="1:2">
      <c r="A53" s="97" t="s">
        <v>53</v>
      </c>
      <c r="B53" s="98">
        <v>0.685915139342204</v>
      </c>
    </row>
    <row r="54" ht="16.05" customHeight="true" spans="1:2">
      <c r="A54" s="97" t="s">
        <v>55</v>
      </c>
      <c r="B54" s="98">
        <v>0.735140186915888</v>
      </c>
    </row>
    <row r="55" ht="16.05" customHeight="true" spans="1:2">
      <c r="A55" s="97" t="s">
        <v>52</v>
      </c>
      <c r="B55" s="98">
        <v>0.747729336966394</v>
      </c>
    </row>
    <row r="56" ht="16.05" customHeight="true" spans="1:2">
      <c r="A56" s="97" t="s">
        <v>54</v>
      </c>
      <c r="B56" s="98">
        <v>0.77545292166369</v>
      </c>
    </row>
    <row r="57" ht="16.05" customHeight="true" spans="1:2">
      <c r="A57" s="97" t="s">
        <v>129</v>
      </c>
      <c r="B57" s="98">
        <v>0.700871935622398</v>
      </c>
    </row>
    <row r="58" ht="16.05" customHeight="true" spans="1:2">
      <c r="A58" s="97" t="s">
        <v>44</v>
      </c>
      <c r="B58" s="98">
        <v>0.761107790396493</v>
      </c>
    </row>
    <row r="59" ht="16.05" customHeight="true" spans="1:2">
      <c r="A59" s="97" t="s">
        <v>45</v>
      </c>
      <c r="B59" s="98">
        <v>0.732176980743789</v>
      </c>
    </row>
    <row r="60" ht="16.05" customHeight="true" spans="1:2">
      <c r="A60" s="97" t="s">
        <v>47</v>
      </c>
      <c r="B60" s="98">
        <v>0.605655083099504</v>
      </c>
    </row>
    <row r="61" ht="16.05" customHeight="true" spans="1:2">
      <c r="A61" s="97" t="s">
        <v>49</v>
      </c>
      <c r="B61" s="98">
        <v>0.746713409290096</v>
      </c>
    </row>
    <row r="62" ht="16.05" customHeight="true" spans="1:2">
      <c r="A62" s="97" t="s">
        <v>50</v>
      </c>
      <c r="B62" s="98">
        <v>0.722622071690658</v>
      </c>
    </row>
    <row r="63" ht="16.05" customHeight="true" spans="1:2">
      <c r="A63" s="97" t="s">
        <v>46</v>
      </c>
      <c r="B63" s="98">
        <v>0.652056901191849</v>
      </c>
    </row>
    <row r="64" ht="16.05" customHeight="true" spans="1:2">
      <c r="A64" s="97" t="s">
        <v>43</v>
      </c>
      <c r="B64" s="98">
        <v>0.727952167414051</v>
      </c>
    </row>
    <row r="65" ht="16.05" customHeight="true" spans="1:2">
      <c r="A65" s="97" t="s">
        <v>48</v>
      </c>
      <c r="B65" s="98">
        <v>0.641502451660653</v>
      </c>
    </row>
    <row r="66" ht="16.05" customHeight="true" spans="1:2">
      <c r="A66" s="97" t="s">
        <v>130</v>
      </c>
      <c r="B66" s="98">
        <v>0.684958898022662</v>
      </c>
    </row>
    <row r="67" ht="16.05" customHeight="true" spans="1:2">
      <c r="A67" s="97" t="s">
        <v>56</v>
      </c>
      <c r="B67" s="98">
        <v>0.683255916832559</v>
      </c>
    </row>
    <row r="68" ht="16.05" customHeight="true" spans="1:2">
      <c r="A68" s="97" t="s">
        <v>57</v>
      </c>
      <c r="B68" s="98">
        <v>0.665932856356632</v>
      </c>
    </row>
    <row r="69" ht="16.05" customHeight="true" spans="1:2">
      <c r="A69" s="97" t="s">
        <v>58</v>
      </c>
      <c r="B69" s="98">
        <v>0.630232001913418</v>
      </c>
    </row>
    <row r="70" ht="16.05" customHeight="true" spans="1:2">
      <c r="A70" s="97" t="s">
        <v>59</v>
      </c>
      <c r="B70" s="98">
        <v>0.712021458180931</v>
      </c>
    </row>
    <row r="71" ht="16.05" customHeight="true" spans="1:2">
      <c r="A71" s="97" t="s">
        <v>131</v>
      </c>
      <c r="B71" s="98">
        <v>0.659588693687463</v>
      </c>
    </row>
    <row r="72" ht="16.05" customHeight="true" spans="1:2">
      <c r="A72" s="97" t="s">
        <v>39</v>
      </c>
      <c r="B72" s="98">
        <v>0.716300940438871</v>
      </c>
    </row>
    <row r="73" ht="16.05" customHeight="true" spans="1:2">
      <c r="A73" s="97" t="s">
        <v>41</v>
      </c>
      <c r="B73" s="98">
        <v>0.694147528839031</v>
      </c>
    </row>
    <row r="74" ht="16.05" customHeight="true" spans="1:2">
      <c r="A74" s="97" t="s">
        <v>40</v>
      </c>
      <c r="B74" s="98">
        <v>0.666831585196913</v>
      </c>
    </row>
    <row r="75" ht="16.05" customHeight="true" spans="1:2">
      <c r="A75" s="97" t="s">
        <v>42</v>
      </c>
      <c r="B75" s="98">
        <v>0.602107375815354</v>
      </c>
    </row>
    <row r="76" ht="16.05" customHeight="true" spans="1:2">
      <c r="A76" s="97" t="s">
        <v>38</v>
      </c>
      <c r="B76" s="98">
        <v>0.551688667923881</v>
      </c>
    </row>
    <row r="77" ht="16.05" customHeight="true" spans="1:2">
      <c r="A77" s="97" t="s">
        <v>37</v>
      </c>
      <c r="B77" s="98">
        <v>0.650157853196527</v>
      </c>
    </row>
    <row r="78" ht="16.05" customHeight="true" spans="1:2">
      <c r="A78" s="97" t="s">
        <v>132</v>
      </c>
      <c r="B78" s="98">
        <v>0.705316616410094</v>
      </c>
    </row>
    <row r="79" ht="16.05" customHeight="true" spans="1:2">
      <c r="A79" s="97" t="s">
        <v>63</v>
      </c>
      <c r="B79" s="98">
        <v>0.773277074542897</v>
      </c>
    </row>
    <row r="80" ht="16.05" customHeight="true" spans="1:2">
      <c r="A80" s="97" t="s">
        <v>64</v>
      </c>
      <c r="B80" s="98">
        <v>0.719066147859922</v>
      </c>
    </row>
    <row r="81" ht="16.05" customHeight="true" spans="1:2">
      <c r="A81" s="97" t="s">
        <v>65</v>
      </c>
      <c r="B81" s="98">
        <v>0.712906057945566</v>
      </c>
    </row>
    <row r="82" ht="16.05" customHeight="true" spans="1:2">
      <c r="A82" s="97" t="s">
        <v>66</v>
      </c>
      <c r="B82" s="98">
        <v>0.647770700636943</v>
      </c>
    </row>
    <row r="83" ht="16.05" customHeight="true" spans="1:2">
      <c r="A83" s="97" t="s">
        <v>133</v>
      </c>
      <c r="B83" s="98">
        <v>0.57428902524744</v>
      </c>
    </row>
    <row r="84" ht="16.05" customHeight="true" spans="1:2">
      <c r="A84" s="97" t="s">
        <v>91</v>
      </c>
      <c r="B84" s="98">
        <v>0.761041315891724</v>
      </c>
    </row>
    <row r="85" ht="16.05" customHeight="true" spans="1:2">
      <c r="A85" s="97" t="s">
        <v>92</v>
      </c>
      <c r="B85" s="98">
        <v>0.688546798029557</v>
      </c>
    </row>
    <row r="86" ht="16.05" customHeight="true" spans="1:2">
      <c r="A86" s="97" t="s">
        <v>89</v>
      </c>
      <c r="B86" s="98">
        <v>0.593374939990398</v>
      </c>
    </row>
    <row r="87" ht="16.05" customHeight="true" spans="1:2">
      <c r="A87" s="97" t="s">
        <v>93</v>
      </c>
      <c r="B87" s="98">
        <v>0.701814300960512</v>
      </c>
    </row>
    <row r="88" ht="13.5" spans="1:2">
      <c r="A88" s="97" t="s">
        <v>94</v>
      </c>
      <c r="B88" s="98">
        <v>0.642710472279261</v>
      </c>
    </row>
    <row r="89" ht="13.5" spans="1:2">
      <c r="A89" s="97" t="s">
        <v>95</v>
      </c>
      <c r="B89" s="98">
        <v>0.691466083150985</v>
      </c>
    </row>
    <row r="90" ht="13.5" spans="1:2">
      <c r="A90" s="97" t="s">
        <v>96</v>
      </c>
      <c r="B90" s="98">
        <v>0.659154035394016</v>
      </c>
    </row>
    <row r="91" ht="13.5" spans="1:2">
      <c r="A91" s="97" t="s">
        <v>90</v>
      </c>
      <c r="B91" s="98">
        <v>0.623154981549816</v>
      </c>
    </row>
    <row r="92" ht="13.5" spans="1:2">
      <c r="A92" s="97" t="s">
        <v>134</v>
      </c>
      <c r="B92" s="98">
        <v>0.632569119067206</v>
      </c>
    </row>
    <row r="93" ht="13.5" spans="1:2">
      <c r="A93" s="97" t="s">
        <v>98</v>
      </c>
      <c r="B93" s="98">
        <v>0.679388057246258</v>
      </c>
    </row>
    <row r="94" ht="13.5" spans="1:2">
      <c r="A94" s="97" t="s">
        <v>97</v>
      </c>
      <c r="B94" s="98">
        <v>0.675702580595758</v>
      </c>
    </row>
    <row r="95" ht="13.5" spans="1:2">
      <c r="A95" s="97" t="s">
        <v>99</v>
      </c>
      <c r="B95" s="98">
        <v>0.536447114839587</v>
      </c>
    </row>
    <row r="96" ht="13.5" spans="1:2">
      <c r="A96" s="97" t="s">
        <v>135</v>
      </c>
      <c r="B96" s="98">
        <v>0.641021775773938</v>
      </c>
    </row>
    <row r="97" ht="13.5" spans="1:2">
      <c r="A97" s="97" t="s">
        <v>101</v>
      </c>
      <c r="B97" s="98">
        <v>0.687189252089284</v>
      </c>
    </row>
    <row r="98" ht="13.5" spans="1:2">
      <c r="A98" s="97" t="s">
        <v>100</v>
      </c>
      <c r="B98" s="98">
        <v>0.688391216866416</v>
      </c>
    </row>
    <row r="99" ht="13.5" spans="1:2">
      <c r="A99" s="97" t="s">
        <v>102</v>
      </c>
      <c r="B99" s="98">
        <v>0.620331239291833</v>
      </c>
    </row>
    <row r="100" ht="13.5" spans="1:2">
      <c r="A100" s="97" t="s">
        <v>104</v>
      </c>
      <c r="B100" s="98">
        <v>0.599854756717502</v>
      </c>
    </row>
    <row r="101" ht="13.5" spans="1:2">
      <c r="A101" s="97" t="s">
        <v>103</v>
      </c>
      <c r="B101" s="98">
        <v>0.633245382585752</v>
      </c>
    </row>
    <row r="102" ht="13.5" spans="1:2">
      <c r="A102" s="97" t="s">
        <v>136</v>
      </c>
      <c r="B102" s="98">
        <v>0.564239211845365</v>
      </c>
    </row>
    <row r="103" ht="13.5" spans="1:2">
      <c r="A103" s="97" t="s">
        <v>107</v>
      </c>
      <c r="B103" s="98">
        <v>0.76161348983303</v>
      </c>
    </row>
    <row r="104" ht="13.5" spans="1:2">
      <c r="A104" s="97" t="s">
        <v>106</v>
      </c>
      <c r="B104" s="98">
        <v>0.729073482428115</v>
      </c>
    </row>
    <row r="105" ht="13.5" spans="1:2">
      <c r="A105" s="97" t="s">
        <v>108</v>
      </c>
      <c r="B105" s="98">
        <v>0.700950441276307</v>
      </c>
    </row>
    <row r="106" ht="13.5" spans="1:2">
      <c r="A106" s="97" t="s">
        <v>105</v>
      </c>
      <c r="B106" s="98">
        <v>0.639091806515301</v>
      </c>
    </row>
    <row r="107" ht="13.5" spans="1:2">
      <c r="A107" s="97" t="s">
        <v>109</v>
      </c>
      <c r="B107" s="98">
        <v>0.585539854575388</v>
      </c>
    </row>
  </sheetData>
  <pageMargins left="0.75" right="0.75" top="1" bottom="1" header="0.51" footer="0.5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E107"/>
  <sheetViews>
    <sheetView zoomScale="80" zoomScaleNormal="80" workbookViewId="0">
      <selection activeCell="E2" sqref="E2:E107"/>
    </sheetView>
  </sheetViews>
  <sheetFormatPr defaultColWidth="9" defaultRowHeight="15.75" outlineLevelCol="4"/>
  <cols>
    <col min="1" max="1" width="9" style="83"/>
    <col min="3" max="5" width="21.25" customWidth="true"/>
  </cols>
  <sheetData>
    <row r="1" ht="31.5" spans="1:5">
      <c r="A1" s="84" t="s">
        <v>172</v>
      </c>
      <c r="B1" s="84" t="s">
        <v>173</v>
      </c>
      <c r="C1" s="85" t="s">
        <v>174</v>
      </c>
      <c r="D1" s="85" t="s">
        <v>175</v>
      </c>
      <c r="E1" s="84" t="s">
        <v>176</v>
      </c>
    </row>
    <row r="2" hidden="true" spans="1:5">
      <c r="A2" s="16" t="s">
        <v>8</v>
      </c>
      <c r="B2" s="17"/>
      <c r="C2" s="86">
        <v>1387950000</v>
      </c>
      <c r="D2" s="87">
        <f>D48+D52+D3+D22+D39+D7+D67+D16+D82+D58+D93+D74+D98+D33+D87</f>
        <v>879540235.66</v>
      </c>
      <c r="E2" s="91">
        <f t="shared" ref="E2:E65" si="0">D2/C2</f>
        <v>0.63369734908318</v>
      </c>
    </row>
    <row r="3" hidden="true" spans="1:5">
      <c r="A3" s="27" t="s">
        <v>124</v>
      </c>
      <c r="B3" s="21" t="s">
        <v>8</v>
      </c>
      <c r="C3" s="86">
        <v>46900000</v>
      </c>
      <c r="D3" s="87">
        <f>SUM(D4:D6)</f>
        <v>45656309.11</v>
      </c>
      <c r="E3" s="91">
        <f t="shared" si="0"/>
        <v>0.973482070575693</v>
      </c>
    </row>
    <row r="4" hidden="true" spans="1:5">
      <c r="A4" s="27"/>
      <c r="B4" s="27" t="s">
        <v>62</v>
      </c>
      <c r="C4" s="88">
        <v>16860000</v>
      </c>
      <c r="D4" s="89">
        <f>VLOOKUP(C4,[1]Sheet2!$M$1:$N$92,2,FALSE)</f>
        <v>16860000</v>
      </c>
      <c r="E4" s="92">
        <f t="shared" si="0"/>
        <v>1</v>
      </c>
    </row>
    <row r="5" hidden="true" spans="1:5">
      <c r="A5" s="27"/>
      <c r="B5" s="27" t="s">
        <v>61</v>
      </c>
      <c r="C5" s="88">
        <v>16770000</v>
      </c>
      <c r="D5" s="89">
        <f>VLOOKUP(C5,[1]Sheet2!$M$1:$N$92,2,FALSE)</f>
        <v>15534237.91</v>
      </c>
      <c r="E5" s="92">
        <f t="shared" si="0"/>
        <v>0.926311145497913</v>
      </c>
    </row>
    <row r="6" hidden="true" spans="1:5">
      <c r="A6" s="27"/>
      <c r="B6" s="27" t="s">
        <v>60</v>
      </c>
      <c r="C6" s="88">
        <v>13270000</v>
      </c>
      <c r="D6" s="89">
        <f>VLOOKUP(C6,[1]Sheet2!$M$1:$N$92,2,FALSE)</f>
        <v>13262071.2</v>
      </c>
      <c r="E6" s="92">
        <f t="shared" si="0"/>
        <v>0.999402501883949</v>
      </c>
    </row>
    <row r="7" hidden="true" spans="1:5">
      <c r="A7" s="27" t="s">
        <v>127</v>
      </c>
      <c r="B7" s="21" t="s">
        <v>8</v>
      </c>
      <c r="C7" s="86">
        <v>100090000</v>
      </c>
      <c r="D7" s="87">
        <f>SUM(D8:D15)</f>
        <v>91995468.81</v>
      </c>
      <c r="E7" s="91">
        <f t="shared" si="0"/>
        <v>0.919127473373963</v>
      </c>
    </row>
    <row r="8" hidden="true" spans="1:5">
      <c r="A8" s="27"/>
      <c r="B8" s="27" t="s">
        <v>88</v>
      </c>
      <c r="C8" s="88">
        <v>16620000</v>
      </c>
      <c r="D8" s="89">
        <f>VLOOKUP(C8,[1]Sheet2!$M$1:$N$92,2,FALSE)</f>
        <v>16620000</v>
      </c>
      <c r="E8" s="92">
        <f t="shared" si="0"/>
        <v>1</v>
      </c>
    </row>
    <row r="9" hidden="true" spans="1:5">
      <c r="A9" s="27"/>
      <c r="B9" s="27" t="s">
        <v>83</v>
      </c>
      <c r="C9" s="88">
        <v>14700000</v>
      </c>
      <c r="D9" s="89">
        <f>VLOOKUP(C9,[1]Sheet2!$M$1:$N$92,2,FALSE)</f>
        <v>14700000</v>
      </c>
      <c r="E9" s="92">
        <f t="shared" si="0"/>
        <v>1</v>
      </c>
    </row>
    <row r="10" hidden="true" spans="1:5">
      <c r="A10" s="27"/>
      <c r="B10" s="27" t="s">
        <v>84</v>
      </c>
      <c r="C10" s="88">
        <v>13780000</v>
      </c>
      <c r="D10" s="89">
        <f>VLOOKUP(C10,[1]Sheet2!$M$1:$N$92,2,FALSE)</f>
        <v>13780000</v>
      </c>
      <c r="E10" s="92">
        <f t="shared" si="0"/>
        <v>1</v>
      </c>
    </row>
    <row r="11" hidden="true" spans="1:5">
      <c r="A11" s="27"/>
      <c r="B11" s="27" t="s">
        <v>85</v>
      </c>
      <c r="C11" s="88">
        <v>12990000</v>
      </c>
      <c r="D11" s="89">
        <f>VLOOKUP(C11,[1]Sheet2!$M$1:$N$92,2,FALSE)</f>
        <v>4900000</v>
      </c>
      <c r="E11" s="92">
        <f t="shared" si="0"/>
        <v>0.37721324095458</v>
      </c>
    </row>
    <row r="12" hidden="true" spans="1:5">
      <c r="A12" s="27"/>
      <c r="B12" s="27" t="s">
        <v>82</v>
      </c>
      <c r="C12" s="88">
        <v>12330000</v>
      </c>
      <c r="D12" s="89">
        <f>VLOOKUP(C12,[1]Sheet2!$M$1:$N$92,2,FALSE)</f>
        <v>12325468.81</v>
      </c>
      <c r="E12" s="92">
        <f t="shared" si="0"/>
        <v>0.999632506893755</v>
      </c>
    </row>
    <row r="13" hidden="true" spans="1:5">
      <c r="A13" s="27"/>
      <c r="B13" s="27" t="s">
        <v>86</v>
      </c>
      <c r="C13" s="88">
        <v>10540000</v>
      </c>
      <c r="D13" s="89">
        <f>VLOOKUP(C13,[1]Sheet2!$M$1:$N$92,2,FALSE)</f>
        <v>10540000</v>
      </c>
      <c r="E13" s="92">
        <f t="shared" si="0"/>
        <v>1</v>
      </c>
    </row>
    <row r="14" hidden="true" spans="1:5">
      <c r="A14" s="27"/>
      <c r="B14" s="27" t="s">
        <v>87</v>
      </c>
      <c r="C14" s="88">
        <v>10050000</v>
      </c>
      <c r="D14" s="89">
        <f>VLOOKUP(C14,[1]Sheet2!$M$1:$N$92,2,FALSE)</f>
        <v>10050000</v>
      </c>
      <c r="E14" s="92">
        <f t="shared" si="0"/>
        <v>1</v>
      </c>
    </row>
    <row r="15" hidden="true" spans="1:5">
      <c r="A15" s="27"/>
      <c r="B15" s="27" t="s">
        <v>81</v>
      </c>
      <c r="C15" s="88">
        <v>9080000</v>
      </c>
      <c r="D15" s="89">
        <f>VLOOKUP(C15,[1]Sheet2!$M$1:$N$92,2,FALSE)</f>
        <v>9080000</v>
      </c>
      <c r="E15" s="92">
        <f t="shared" si="0"/>
        <v>1</v>
      </c>
    </row>
    <row r="16" hidden="true" spans="1:5">
      <c r="A16" s="27" t="s">
        <v>128</v>
      </c>
      <c r="B16" s="21" t="s">
        <v>8</v>
      </c>
      <c r="C16" s="86">
        <v>109800000</v>
      </c>
      <c r="D16" s="87">
        <f>SUM(D17:D21)</f>
        <v>98062810.78</v>
      </c>
      <c r="E16" s="91">
        <f t="shared" si="0"/>
        <v>0.893103923315118</v>
      </c>
    </row>
    <row r="17" hidden="true" spans="1:5">
      <c r="A17" s="27"/>
      <c r="B17" s="27" t="s">
        <v>51</v>
      </c>
      <c r="C17" s="88">
        <v>40250000</v>
      </c>
      <c r="D17" s="89">
        <f>VLOOKUP(C17,[1]Sheet2!$M$1:$N$92,2,FALSE)</f>
        <v>37051167.4</v>
      </c>
      <c r="E17" s="92">
        <f t="shared" si="0"/>
        <v>0.920525898136646</v>
      </c>
    </row>
    <row r="18" hidden="true" spans="1:5">
      <c r="A18" s="27"/>
      <c r="B18" s="27" t="s">
        <v>53</v>
      </c>
      <c r="C18" s="88">
        <v>23810000</v>
      </c>
      <c r="D18" s="89">
        <f>VLOOKUP(C18,[1]Sheet2!$M$1:$N$92,2,FALSE)</f>
        <v>18210615.41</v>
      </c>
      <c r="E18" s="92">
        <f t="shared" si="0"/>
        <v>0.764830550608988</v>
      </c>
    </row>
    <row r="19" hidden="true" spans="1:5">
      <c r="A19" s="27"/>
      <c r="B19" s="27" t="s">
        <v>55</v>
      </c>
      <c r="C19" s="88">
        <v>18350000</v>
      </c>
      <c r="D19" s="89">
        <f>VLOOKUP(C19,[1]Sheet2!$M$1:$N$92,2,FALSE)</f>
        <v>18350000</v>
      </c>
      <c r="E19" s="92">
        <f t="shared" si="0"/>
        <v>1</v>
      </c>
    </row>
    <row r="20" hidden="true" spans="1:5">
      <c r="A20" s="27"/>
      <c r="B20" s="27" t="s">
        <v>52</v>
      </c>
      <c r="C20" s="88">
        <v>18330000</v>
      </c>
      <c r="D20" s="89">
        <f>VLOOKUP(C20,[1]Sheet2!$M$1:$N$92,2,FALSE)</f>
        <v>18330000</v>
      </c>
      <c r="E20" s="92">
        <f t="shared" si="0"/>
        <v>1</v>
      </c>
    </row>
    <row r="21" hidden="true" spans="1:5">
      <c r="A21" s="27"/>
      <c r="B21" s="27" t="s">
        <v>54</v>
      </c>
      <c r="C21" s="88">
        <v>9060000</v>
      </c>
      <c r="D21" s="89">
        <f>VLOOKUP(C21,[1]Sheet2!$M$1:$N$92,2,FALSE)</f>
        <v>6121027.97</v>
      </c>
      <c r="E21" s="92">
        <f t="shared" si="0"/>
        <v>0.675610151214128</v>
      </c>
    </row>
    <row r="22" hidden="true" spans="1:5">
      <c r="A22" s="27" t="s">
        <v>121</v>
      </c>
      <c r="B22" s="21" t="s">
        <v>8</v>
      </c>
      <c r="C22" s="86">
        <v>90380000</v>
      </c>
      <c r="D22" s="87">
        <f>SUM(D23:D32)</f>
        <v>80467847.57</v>
      </c>
      <c r="E22" s="91">
        <f t="shared" si="0"/>
        <v>0.890328032418677</v>
      </c>
    </row>
    <row r="23" hidden="true" spans="1:5">
      <c r="A23" s="27"/>
      <c r="B23" s="27" t="s">
        <v>36</v>
      </c>
      <c r="C23" s="88">
        <v>11330000</v>
      </c>
      <c r="D23" s="89">
        <f>VLOOKUP(C23,[1]Sheet2!$M$1:$N$92,2,FALSE)</f>
        <v>11330000</v>
      </c>
      <c r="E23" s="92">
        <f t="shared" si="0"/>
        <v>1</v>
      </c>
    </row>
    <row r="24" hidden="true" spans="1:5">
      <c r="A24" s="27"/>
      <c r="B24" s="27" t="s">
        <v>31</v>
      </c>
      <c r="C24" s="88">
        <v>9990000</v>
      </c>
      <c r="D24" s="89">
        <f>VLOOKUP(C24,[1]Sheet2!$M$1:$N$92,2,FALSE)</f>
        <v>6654122.17</v>
      </c>
      <c r="E24" s="92">
        <f t="shared" si="0"/>
        <v>0.666078295295295</v>
      </c>
    </row>
    <row r="25" hidden="true" spans="1:5">
      <c r="A25" s="27"/>
      <c r="B25" s="27" t="s">
        <v>33</v>
      </c>
      <c r="C25" s="88">
        <v>9850000</v>
      </c>
      <c r="D25" s="89">
        <f>VLOOKUP(C25,[1]Sheet2!$M$1:$N$92,2,FALSE)</f>
        <v>9849654.98</v>
      </c>
      <c r="E25" s="92">
        <f t="shared" si="0"/>
        <v>0.999964972588833</v>
      </c>
    </row>
    <row r="26" hidden="true" spans="1:5">
      <c r="A26" s="27"/>
      <c r="B26" s="27" t="s">
        <v>35</v>
      </c>
      <c r="C26" s="88">
        <v>9710000</v>
      </c>
      <c r="D26" s="89">
        <f>VLOOKUP(C26,[1]Sheet2!$M$1:$N$92,2,FALSE)</f>
        <v>9710000</v>
      </c>
      <c r="E26" s="92">
        <f t="shared" si="0"/>
        <v>1</v>
      </c>
    </row>
    <row r="27" hidden="true" spans="1:5">
      <c r="A27" s="27"/>
      <c r="B27" s="27" t="s">
        <v>27</v>
      </c>
      <c r="C27" s="88">
        <v>8690000</v>
      </c>
      <c r="D27" s="89">
        <f>VLOOKUP(C27,[1]Sheet2!$M$1:$N$92,2,FALSE)</f>
        <v>7058908</v>
      </c>
      <c r="E27" s="92">
        <f t="shared" si="0"/>
        <v>0.812302416570771</v>
      </c>
    </row>
    <row r="28" hidden="true" spans="1:5">
      <c r="A28" s="27"/>
      <c r="B28" s="27" t="s">
        <v>30</v>
      </c>
      <c r="C28" s="88">
        <v>8550000</v>
      </c>
      <c r="D28" s="89">
        <f>VLOOKUP(C28,[1]Sheet2!$M$1:$N$92,2,FALSE)</f>
        <v>8550000</v>
      </c>
      <c r="E28" s="92">
        <f t="shared" si="0"/>
        <v>1</v>
      </c>
    </row>
    <row r="29" hidden="true" spans="1:5">
      <c r="A29" s="27"/>
      <c r="B29" s="27" t="s">
        <v>32</v>
      </c>
      <c r="C29" s="88">
        <v>8360000</v>
      </c>
      <c r="D29" s="89">
        <f>VLOOKUP(C29,[1]Sheet2!$M$1:$N$92,2,FALSE)</f>
        <v>8244365.77</v>
      </c>
      <c r="E29" s="92">
        <f t="shared" si="0"/>
        <v>0.98616815430622</v>
      </c>
    </row>
    <row r="30" hidden="true" spans="1:5">
      <c r="A30" s="27"/>
      <c r="B30" s="27" t="s">
        <v>29</v>
      </c>
      <c r="C30" s="88">
        <v>8040000</v>
      </c>
      <c r="D30" s="89">
        <f>VLOOKUP(C30,[1]Sheet2!$M$1:$N$92,2,FALSE)</f>
        <v>5110628.65</v>
      </c>
      <c r="E30" s="92">
        <f t="shared" si="0"/>
        <v>0.63565032960199</v>
      </c>
    </row>
    <row r="31" hidden="true" spans="1:5">
      <c r="A31" s="27"/>
      <c r="B31" s="27" t="s">
        <v>34</v>
      </c>
      <c r="C31" s="88">
        <v>7020000</v>
      </c>
      <c r="D31" s="89">
        <f>VLOOKUP(C31,[1]Sheet2!$M$1:$N$92,2,FALSE)</f>
        <v>7020000</v>
      </c>
      <c r="E31" s="92">
        <f t="shared" si="0"/>
        <v>1</v>
      </c>
    </row>
    <row r="32" hidden="true" spans="1:5">
      <c r="A32" s="27"/>
      <c r="B32" s="27" t="s">
        <v>28</v>
      </c>
      <c r="C32" s="88">
        <v>8840000</v>
      </c>
      <c r="D32" s="89">
        <v>6940168</v>
      </c>
      <c r="E32" s="92">
        <f t="shared" si="0"/>
        <v>0.785086877828054</v>
      </c>
    </row>
    <row r="33" hidden="true" spans="1:5">
      <c r="A33" s="27" t="s">
        <v>135</v>
      </c>
      <c r="B33" s="21" t="s">
        <v>8</v>
      </c>
      <c r="C33" s="86">
        <v>111970000</v>
      </c>
      <c r="D33" s="87">
        <f>SUM(D34:D38)</f>
        <v>89409578.43</v>
      </c>
      <c r="E33" s="91">
        <f t="shared" si="0"/>
        <v>0.798513695007591</v>
      </c>
    </row>
    <row r="34" hidden="true" spans="1:5">
      <c r="A34" s="27"/>
      <c r="B34" s="27" t="s">
        <v>103</v>
      </c>
      <c r="C34" s="88">
        <v>40570000</v>
      </c>
      <c r="D34" s="89">
        <f>VLOOKUP(C34,[1]Sheet2!$M$1:$N$92,2,FALSE)</f>
        <v>40570000</v>
      </c>
      <c r="E34" s="92">
        <f t="shared" si="0"/>
        <v>1</v>
      </c>
    </row>
    <row r="35" hidden="true" spans="1:5">
      <c r="A35" s="27"/>
      <c r="B35" s="27" t="s">
        <v>104</v>
      </c>
      <c r="C35" s="88">
        <v>20630000</v>
      </c>
      <c r="D35" s="89">
        <f>VLOOKUP(C35,[1]Sheet2!$M$1:$N$92,2,FALSE)</f>
        <v>10734017</v>
      </c>
      <c r="E35" s="92">
        <f t="shared" si="0"/>
        <v>0.520311051866214</v>
      </c>
    </row>
    <row r="36" hidden="true" spans="1:5">
      <c r="A36" s="27"/>
      <c r="B36" s="27" t="s">
        <v>101</v>
      </c>
      <c r="C36" s="88">
        <v>20480000</v>
      </c>
      <c r="D36" s="89">
        <f>VLOOKUP(C36,[1]Sheet2!$M$1:$N$92,2,FALSE)</f>
        <v>15460119.75</v>
      </c>
      <c r="E36" s="92">
        <f t="shared" si="0"/>
        <v>0.754888659667969</v>
      </c>
    </row>
    <row r="37" hidden="true" spans="1:5">
      <c r="A37" s="27"/>
      <c r="B37" s="27" t="s">
        <v>100</v>
      </c>
      <c r="C37" s="88">
        <v>16790000</v>
      </c>
      <c r="D37" s="89">
        <f>VLOOKUP(C37,[1]Sheet2!$M$1:$N$92,2,FALSE)</f>
        <v>9145441.68</v>
      </c>
      <c r="E37" s="92">
        <f t="shared" si="0"/>
        <v>0.544695752233472</v>
      </c>
    </row>
    <row r="38" hidden="true" spans="1:5">
      <c r="A38" s="27"/>
      <c r="B38" s="27" t="s">
        <v>102</v>
      </c>
      <c r="C38" s="88">
        <v>13500000</v>
      </c>
      <c r="D38" s="89">
        <f>VLOOKUP(C38,[1]Sheet2!$M$1:$N$92,2,FALSE)</f>
        <v>13500000</v>
      </c>
      <c r="E38" s="92">
        <f t="shared" si="0"/>
        <v>1</v>
      </c>
    </row>
    <row r="39" hidden="true" spans="1:5">
      <c r="A39" s="27" t="s">
        <v>129</v>
      </c>
      <c r="B39" s="21" t="s">
        <v>8</v>
      </c>
      <c r="C39" s="86">
        <v>103940000</v>
      </c>
      <c r="D39" s="87">
        <f>SUM(D40:D47)</f>
        <v>79844735.77</v>
      </c>
      <c r="E39" s="91">
        <f t="shared" si="0"/>
        <v>0.768181025303059</v>
      </c>
    </row>
    <row r="40" hidden="true" spans="1:5">
      <c r="A40" s="27"/>
      <c r="B40" s="27" t="s">
        <v>50</v>
      </c>
      <c r="C40" s="88">
        <v>22140000</v>
      </c>
      <c r="D40" s="89">
        <f>VLOOKUP(C40,[1]Sheet2!$M$1:$N$92,2,FALSE)</f>
        <v>2998510</v>
      </c>
      <c r="E40" s="92">
        <f t="shared" si="0"/>
        <v>0.135434056007227</v>
      </c>
    </row>
    <row r="41" hidden="true" spans="1:5">
      <c r="A41" s="27"/>
      <c r="B41" s="27" t="s">
        <v>49</v>
      </c>
      <c r="C41" s="88">
        <v>15720000</v>
      </c>
      <c r="D41" s="89">
        <f>VLOOKUP(C41,[1]Sheet2!$M$1:$N$92,2,FALSE)</f>
        <v>12113487.32</v>
      </c>
      <c r="E41" s="92">
        <f t="shared" si="0"/>
        <v>0.770578073791349</v>
      </c>
    </row>
    <row r="42" hidden="true" spans="1:5">
      <c r="A42" s="27"/>
      <c r="B42" s="27" t="s">
        <v>48</v>
      </c>
      <c r="C42" s="88">
        <v>15400000</v>
      </c>
      <c r="D42" s="89">
        <f>VLOOKUP(C42,[1]Sheet2!$M$1:$N$92,2,FALSE)</f>
        <v>15400000</v>
      </c>
      <c r="E42" s="92">
        <f t="shared" si="0"/>
        <v>1</v>
      </c>
    </row>
    <row r="43" hidden="true" spans="1:5">
      <c r="A43" s="27"/>
      <c r="B43" s="27" t="s">
        <v>45</v>
      </c>
      <c r="C43" s="88">
        <v>13500000</v>
      </c>
      <c r="D43" s="89">
        <v>12152738.45</v>
      </c>
      <c r="E43" s="92">
        <f t="shared" si="0"/>
        <v>0.900202848148148</v>
      </c>
    </row>
    <row r="44" hidden="true" spans="1:5">
      <c r="A44" s="27"/>
      <c r="B44" s="27" t="s">
        <v>44</v>
      </c>
      <c r="C44" s="88">
        <v>12660000</v>
      </c>
      <c r="D44" s="89">
        <f>VLOOKUP(C44,[1]Sheet2!$M$1:$N$92,2,FALSE)</f>
        <v>12660000</v>
      </c>
      <c r="E44" s="92">
        <f t="shared" si="0"/>
        <v>1</v>
      </c>
    </row>
    <row r="45" hidden="true" spans="1:5">
      <c r="A45" s="27"/>
      <c r="B45" s="27" t="s">
        <v>47</v>
      </c>
      <c r="C45" s="88">
        <v>9490000</v>
      </c>
      <c r="D45" s="89">
        <f>VLOOKUP(C45,[1]Sheet2!$M$1:$N$92,2,FALSE)</f>
        <v>9490000</v>
      </c>
      <c r="E45" s="92">
        <f t="shared" si="0"/>
        <v>1</v>
      </c>
    </row>
    <row r="46" hidden="true" spans="1:5">
      <c r="A46" s="27"/>
      <c r="B46" s="27" t="s">
        <v>43</v>
      </c>
      <c r="C46" s="88">
        <v>7530000</v>
      </c>
      <c r="D46" s="89">
        <f>VLOOKUP(C46,[1]Sheet2!$M$1:$N$92,2,FALSE)</f>
        <v>7530000</v>
      </c>
      <c r="E46" s="92">
        <f t="shared" si="0"/>
        <v>1</v>
      </c>
    </row>
    <row r="47" hidden="true" spans="1:5">
      <c r="A47" s="27"/>
      <c r="B47" s="27" t="s">
        <v>46</v>
      </c>
      <c r="C47" s="88">
        <v>7500000</v>
      </c>
      <c r="D47" s="89">
        <f>VLOOKUP(C47,[1]Sheet2!$M$1:$N$92,2,FALSE)</f>
        <v>7500000</v>
      </c>
      <c r="E47" s="92">
        <f t="shared" si="0"/>
        <v>1</v>
      </c>
    </row>
    <row r="48" hidden="true" spans="1:5">
      <c r="A48" s="27" t="s">
        <v>134</v>
      </c>
      <c r="B48" s="21" t="s">
        <v>8</v>
      </c>
      <c r="C48" s="86">
        <v>54020000</v>
      </c>
      <c r="D48" s="87">
        <f>SUM(D49:D51)</f>
        <v>40041820.16</v>
      </c>
      <c r="E48" s="91">
        <f t="shared" si="0"/>
        <v>0.741240654572381</v>
      </c>
    </row>
    <row r="49" hidden="true" spans="1:5">
      <c r="A49" s="27"/>
      <c r="B49" s="27" t="s">
        <v>97</v>
      </c>
      <c r="C49" s="88">
        <v>27610000</v>
      </c>
      <c r="D49" s="89">
        <f>VLOOKUP(C49,[1]Sheet2!$M$1:$N$92,2,FALSE)</f>
        <v>19113245.84</v>
      </c>
      <c r="E49" s="92">
        <f t="shared" si="0"/>
        <v>0.692258089098153</v>
      </c>
    </row>
    <row r="50" hidden="true" spans="1:5">
      <c r="A50" s="27"/>
      <c r="B50" s="27" t="s">
        <v>99</v>
      </c>
      <c r="C50" s="88">
        <v>14570000</v>
      </c>
      <c r="D50" s="89">
        <f>VLOOKUP(C50,[1]Sheet2!$M$1:$N$92,2,FALSE)</f>
        <v>14570000</v>
      </c>
      <c r="E50" s="92">
        <f t="shared" si="0"/>
        <v>1</v>
      </c>
    </row>
    <row r="51" hidden="true" spans="1:5">
      <c r="A51" s="27"/>
      <c r="B51" s="27" t="s">
        <v>98</v>
      </c>
      <c r="C51" s="88">
        <v>11840000</v>
      </c>
      <c r="D51" s="89">
        <f>VLOOKUP(C51,[1]Sheet2!$M$1:$N$92,2,FALSE)</f>
        <v>6358574.32</v>
      </c>
      <c r="E51" s="92">
        <f t="shared" si="0"/>
        <v>0.53704175</v>
      </c>
    </row>
    <row r="52" hidden="true" spans="1:5">
      <c r="A52" s="27" t="s">
        <v>136</v>
      </c>
      <c r="B52" s="21" t="s">
        <v>8</v>
      </c>
      <c r="C52" s="86">
        <v>54920000</v>
      </c>
      <c r="D52" s="87">
        <f>SUM(D53:D57)</f>
        <v>38390000</v>
      </c>
      <c r="E52" s="91">
        <f t="shared" si="0"/>
        <v>0.699016751638747</v>
      </c>
    </row>
    <row r="53" spans="1:5">
      <c r="A53" s="27"/>
      <c r="B53" s="27" t="s">
        <v>109</v>
      </c>
      <c r="C53" s="88">
        <v>16530000</v>
      </c>
      <c r="D53" s="89">
        <f>VLOOKUP(C53,[1]Sheet2!$M$1:$N$92,2,FALSE)</f>
        <v>0</v>
      </c>
      <c r="E53" s="92">
        <f t="shared" si="0"/>
        <v>0</v>
      </c>
    </row>
    <row r="54" hidden="true" spans="1:5">
      <c r="A54" s="27"/>
      <c r="B54" s="27" t="s">
        <v>107</v>
      </c>
      <c r="C54" s="88">
        <v>10490000</v>
      </c>
      <c r="D54" s="89">
        <f>VLOOKUP(C54,[1]Sheet2!$M$1:$N$92,2,FALSE)</f>
        <v>10490000</v>
      </c>
      <c r="E54" s="92">
        <f t="shared" si="0"/>
        <v>1</v>
      </c>
    </row>
    <row r="55" hidden="true" spans="1:5">
      <c r="A55" s="27"/>
      <c r="B55" s="27" t="s">
        <v>108</v>
      </c>
      <c r="C55" s="88">
        <v>10090000</v>
      </c>
      <c r="D55" s="89">
        <f>VLOOKUP(C55,[1]Sheet2!$M$1:$N$92,2,FALSE)</f>
        <v>10090000</v>
      </c>
      <c r="E55" s="92">
        <f t="shared" si="0"/>
        <v>1</v>
      </c>
    </row>
    <row r="56" hidden="true" spans="1:5">
      <c r="A56" s="27"/>
      <c r="B56" s="27" t="s">
        <v>105</v>
      </c>
      <c r="C56" s="88">
        <v>9120000</v>
      </c>
      <c r="D56" s="89">
        <f>VLOOKUP(C56,[1]Sheet2!$M$1:$N$92,2,FALSE)</f>
        <v>9120000</v>
      </c>
      <c r="E56" s="92">
        <f t="shared" si="0"/>
        <v>1</v>
      </c>
    </row>
    <row r="57" hidden="true" spans="1:5">
      <c r="A57" s="27"/>
      <c r="B57" s="90" t="s">
        <v>106</v>
      </c>
      <c r="C57" s="88">
        <v>8690000</v>
      </c>
      <c r="D57" s="88">
        <v>8690000</v>
      </c>
      <c r="E57" s="92">
        <f t="shared" si="0"/>
        <v>1</v>
      </c>
    </row>
    <row r="58" hidden="true" spans="1:5">
      <c r="A58" s="27" t="s">
        <v>133</v>
      </c>
      <c r="B58" s="21" t="s">
        <v>8</v>
      </c>
      <c r="C58" s="86">
        <v>102700000</v>
      </c>
      <c r="D58" s="87">
        <f>SUM(D59:D66)</f>
        <v>70803102.58</v>
      </c>
      <c r="E58" s="91">
        <f t="shared" si="0"/>
        <v>0.689416772930867</v>
      </c>
    </row>
    <row r="59" hidden="true" spans="1:5">
      <c r="A59" s="27"/>
      <c r="B59" s="27" t="s">
        <v>91</v>
      </c>
      <c r="C59" s="88">
        <v>23510000</v>
      </c>
      <c r="D59" s="89">
        <f>VLOOKUP(C59,[1]Sheet2!$M$1:$N$92,2,FALSE)</f>
        <v>19529547.52</v>
      </c>
      <c r="E59" s="92">
        <f t="shared" si="0"/>
        <v>0.830691089749043</v>
      </c>
    </row>
    <row r="60" hidden="true" spans="1:5">
      <c r="A60" s="27"/>
      <c r="B60" s="27" t="s">
        <v>96</v>
      </c>
      <c r="C60" s="88">
        <v>17130000</v>
      </c>
      <c r="D60" s="89">
        <f>VLOOKUP(C60,[1]Sheet2!$M$1:$N$92,2,FALSE)</f>
        <v>16730000</v>
      </c>
      <c r="E60" s="92">
        <f t="shared" si="0"/>
        <v>0.976649153531816</v>
      </c>
    </row>
    <row r="61" hidden="true" spans="1:5">
      <c r="A61" s="27"/>
      <c r="B61" s="27" t="s">
        <v>95</v>
      </c>
      <c r="C61" s="88">
        <v>12120000</v>
      </c>
      <c r="D61" s="89">
        <f>VLOOKUP(C61,[1]Sheet2!$M$1:$N$92,2,FALSE)</f>
        <v>11846104.71</v>
      </c>
      <c r="E61" s="92">
        <f t="shared" si="0"/>
        <v>0.977401378712871</v>
      </c>
    </row>
    <row r="62" spans="1:5">
      <c r="A62" s="27"/>
      <c r="B62" s="27" t="s">
        <v>92</v>
      </c>
      <c r="C62" s="88">
        <v>11990000</v>
      </c>
      <c r="D62" s="89">
        <f>VLOOKUP(C62,[1]Sheet2!$M$1:$N$92,2,FALSE)</f>
        <v>0</v>
      </c>
      <c r="E62" s="92">
        <f t="shared" si="0"/>
        <v>0</v>
      </c>
    </row>
    <row r="63" spans="1:5">
      <c r="A63" s="27"/>
      <c r="B63" s="27" t="s">
        <v>90</v>
      </c>
      <c r="C63" s="88">
        <v>9780000</v>
      </c>
      <c r="D63" s="89">
        <f>VLOOKUP(C63,[1]Sheet2!$M$1:$N$92,2,FALSE)</f>
        <v>0</v>
      </c>
      <c r="E63" s="92">
        <f t="shared" si="0"/>
        <v>0</v>
      </c>
    </row>
    <row r="64" hidden="true" spans="1:5">
      <c r="A64" s="27"/>
      <c r="B64" s="27" t="s">
        <v>93</v>
      </c>
      <c r="C64" s="88">
        <v>9640000</v>
      </c>
      <c r="D64" s="89">
        <f>VLOOKUP(C64,[1]Sheet2!$M$1:$N$92,2,FALSE)</f>
        <v>6993390.51</v>
      </c>
      <c r="E64" s="92">
        <f t="shared" si="0"/>
        <v>0.725455447095436</v>
      </c>
    </row>
    <row r="65" hidden="true" spans="1:5">
      <c r="A65" s="27"/>
      <c r="B65" s="27" t="s">
        <v>89</v>
      </c>
      <c r="C65" s="88">
        <v>9270000</v>
      </c>
      <c r="D65" s="89">
        <f>VLOOKUP(C65,[1]Sheet2!$M$1:$N$92,2,FALSE)</f>
        <v>9270000</v>
      </c>
      <c r="E65" s="92">
        <f t="shared" si="0"/>
        <v>1</v>
      </c>
    </row>
    <row r="66" hidden="true" spans="1:5">
      <c r="A66" s="27"/>
      <c r="B66" s="27" t="s">
        <v>94</v>
      </c>
      <c r="C66" s="88">
        <v>9260000</v>
      </c>
      <c r="D66" s="89">
        <f>VLOOKUP(C66,[1]Sheet2!$M$1:$N$92,2,FALSE)</f>
        <v>6434059.84</v>
      </c>
      <c r="E66" s="92">
        <f t="shared" ref="E66:E107" si="1">D66/C66</f>
        <v>0.694822876889849</v>
      </c>
    </row>
    <row r="67" hidden="true" spans="1:5">
      <c r="A67" s="27" t="s">
        <v>131</v>
      </c>
      <c r="B67" s="21" t="s">
        <v>8</v>
      </c>
      <c r="C67" s="86">
        <v>74870000</v>
      </c>
      <c r="D67" s="87">
        <f>SUM(D68:D73)</f>
        <v>44653318</v>
      </c>
      <c r="E67" s="91">
        <f t="shared" si="1"/>
        <v>0.596411353011887</v>
      </c>
    </row>
    <row r="68" hidden="true" spans="1:5">
      <c r="A68" s="27"/>
      <c r="B68" s="27" t="s">
        <v>39</v>
      </c>
      <c r="C68" s="88">
        <v>16690000</v>
      </c>
      <c r="D68" s="89">
        <f>VLOOKUP(C68,[1]Sheet2!$M$1:$N$92,2,FALSE)</f>
        <v>3195100</v>
      </c>
      <c r="E68" s="92">
        <f t="shared" si="1"/>
        <v>0.191437986818454</v>
      </c>
    </row>
    <row r="69" hidden="true" spans="1:5">
      <c r="A69" s="27"/>
      <c r="B69" s="27" t="s">
        <v>40</v>
      </c>
      <c r="C69" s="88">
        <v>16210000</v>
      </c>
      <c r="D69" s="89">
        <f>VLOOKUP(C69,[1]Sheet2!$M$1:$N$92,2,FALSE)</f>
        <v>16210000</v>
      </c>
      <c r="E69" s="92">
        <f t="shared" si="1"/>
        <v>1</v>
      </c>
    </row>
    <row r="70" hidden="true" spans="1:5">
      <c r="A70" s="27"/>
      <c r="B70" s="27" t="s">
        <v>41</v>
      </c>
      <c r="C70" s="88">
        <v>13640000</v>
      </c>
      <c r="D70" s="89">
        <f>VLOOKUP(C70,[1]Sheet2!$M$1:$N$92,2,FALSE)</f>
        <v>13638218</v>
      </c>
      <c r="E70" s="92">
        <f t="shared" si="1"/>
        <v>0.99986935483871</v>
      </c>
    </row>
    <row r="71" hidden="true" spans="1:5">
      <c r="A71" s="27"/>
      <c r="B71" s="27" t="s">
        <v>38</v>
      </c>
      <c r="C71" s="88">
        <v>10840000</v>
      </c>
      <c r="D71" s="89">
        <f>VLOOKUP(C71,[1]Sheet2!$M$1:$N$92,2,FALSE)</f>
        <v>2200000</v>
      </c>
      <c r="E71" s="92">
        <f t="shared" si="1"/>
        <v>0.202952029520295</v>
      </c>
    </row>
    <row r="72" hidden="true" spans="1:5">
      <c r="A72" s="27"/>
      <c r="B72" s="27" t="s">
        <v>37</v>
      </c>
      <c r="C72" s="88">
        <v>9810000</v>
      </c>
      <c r="D72" s="89">
        <f>VLOOKUP(C72,[1]Sheet2!$M$1:$N$92,2,FALSE)</f>
        <v>9410000</v>
      </c>
      <c r="E72" s="92">
        <f t="shared" si="1"/>
        <v>0.959225280326198</v>
      </c>
    </row>
    <row r="73" spans="1:5">
      <c r="A73" s="27"/>
      <c r="B73" s="27" t="s">
        <v>42</v>
      </c>
      <c r="C73" s="88">
        <v>7680000</v>
      </c>
      <c r="D73" s="89">
        <f>VLOOKUP(C73,[1]Sheet2!$M$1:$N$92,2,FALSE)</f>
        <v>0</v>
      </c>
      <c r="E73" s="92">
        <f t="shared" si="1"/>
        <v>0</v>
      </c>
    </row>
    <row r="74" hidden="true" spans="1:5">
      <c r="A74" s="27" t="s">
        <v>123</v>
      </c>
      <c r="B74" s="21" t="s">
        <v>8</v>
      </c>
      <c r="C74" s="86">
        <v>124650000</v>
      </c>
      <c r="D74" s="87">
        <f>SUM(D75:D81)</f>
        <v>50857893.51</v>
      </c>
      <c r="E74" s="91">
        <f t="shared" si="1"/>
        <v>0.408005563658243</v>
      </c>
    </row>
    <row r="75" hidden="true" spans="1:5">
      <c r="A75" s="27"/>
      <c r="B75" s="27" t="s">
        <v>21</v>
      </c>
      <c r="C75" s="88">
        <v>36120000</v>
      </c>
      <c r="D75" s="89">
        <f>VLOOKUP(C75,[1]Sheet2!$M$1:$N$92,2,FALSE)</f>
        <v>12888285</v>
      </c>
      <c r="E75" s="92">
        <f t="shared" si="1"/>
        <v>0.356818521594684</v>
      </c>
    </row>
    <row r="76" spans="1:5">
      <c r="A76" s="27"/>
      <c r="B76" s="27" t="s">
        <v>20</v>
      </c>
      <c r="C76" s="88">
        <v>34330000</v>
      </c>
      <c r="D76" s="89">
        <f>VLOOKUP(C76,[1]Sheet2!$M$1:$N$92,2,FALSE)</f>
        <v>0</v>
      </c>
      <c r="E76" s="92">
        <f t="shared" si="1"/>
        <v>0</v>
      </c>
    </row>
    <row r="77" hidden="true" spans="1:5">
      <c r="A77" s="27"/>
      <c r="B77" s="27" t="s">
        <v>22</v>
      </c>
      <c r="C77" s="88">
        <v>13650000</v>
      </c>
      <c r="D77" s="89">
        <f>VLOOKUP(C77,[1]Sheet2!$M$1:$N$92,2,FALSE)</f>
        <v>13650000</v>
      </c>
      <c r="E77" s="92">
        <f t="shared" si="1"/>
        <v>1</v>
      </c>
    </row>
    <row r="78" hidden="true" spans="1:5">
      <c r="A78" s="27"/>
      <c r="B78" s="27" t="s">
        <v>25</v>
      </c>
      <c r="C78" s="88">
        <v>12790000</v>
      </c>
      <c r="D78" s="89">
        <f>VLOOKUP(C78,[1]Sheet2!$M$1:$N$92,2,FALSE)</f>
        <v>12790000</v>
      </c>
      <c r="E78" s="92">
        <f t="shared" si="1"/>
        <v>1</v>
      </c>
    </row>
    <row r="79" hidden="true" spans="1:5">
      <c r="A79" s="27"/>
      <c r="B79" s="27" t="s">
        <v>24</v>
      </c>
      <c r="C79" s="88">
        <v>12340000</v>
      </c>
      <c r="D79" s="89">
        <f>VLOOKUP(C79,[1]Sheet2!$M$1:$N$92,2,FALSE)</f>
        <v>607229.11</v>
      </c>
      <c r="E79" s="92">
        <f t="shared" si="1"/>
        <v>0.0492081936790924</v>
      </c>
    </row>
    <row r="80" hidden="true" spans="1:5">
      <c r="A80" s="27"/>
      <c r="B80" s="27" t="s">
        <v>23</v>
      </c>
      <c r="C80" s="88">
        <v>9780000</v>
      </c>
      <c r="D80" s="89">
        <v>8088046.69</v>
      </c>
      <c r="E80" s="92">
        <f t="shared" si="1"/>
        <v>0.826998639059305</v>
      </c>
    </row>
    <row r="81" hidden="true" spans="1:5">
      <c r="A81" s="27"/>
      <c r="B81" s="27" t="s">
        <v>26</v>
      </c>
      <c r="C81" s="88">
        <v>5640000</v>
      </c>
      <c r="D81" s="89">
        <f>VLOOKUP(C81,[1]Sheet2!$M$1:$N$92,2,FALSE)</f>
        <v>2834332.71</v>
      </c>
      <c r="E81" s="92">
        <f t="shared" si="1"/>
        <v>0.502541260638298</v>
      </c>
    </row>
    <row r="82" hidden="true" spans="1:5">
      <c r="A82" s="27" t="s">
        <v>132</v>
      </c>
      <c r="B82" s="21" t="s">
        <v>8</v>
      </c>
      <c r="C82" s="86">
        <v>65620000</v>
      </c>
      <c r="D82" s="87">
        <f>SUM(D83:D86)</f>
        <v>25448142.19</v>
      </c>
      <c r="E82" s="91">
        <f t="shared" si="1"/>
        <v>0.387810761810424</v>
      </c>
    </row>
    <row r="83" hidden="true" spans="1:5">
      <c r="A83" s="27"/>
      <c r="B83" s="27" t="s">
        <v>64</v>
      </c>
      <c r="C83" s="88">
        <v>18740000</v>
      </c>
      <c r="D83" s="89">
        <f>VLOOKUP(C83,[1]Sheet2!$M$1:$N$92,2,FALSE)</f>
        <v>2297738.43</v>
      </c>
      <c r="E83" s="92">
        <f t="shared" si="1"/>
        <v>0.122611442369264</v>
      </c>
    </row>
    <row r="84" hidden="true" spans="1:5">
      <c r="A84" s="27"/>
      <c r="B84" s="27" t="s">
        <v>66</v>
      </c>
      <c r="C84" s="88">
        <v>17550000</v>
      </c>
      <c r="D84" s="89">
        <f>VLOOKUP(C84,[1]Sheet2!$M$1:$N$92,2,FALSE)</f>
        <v>5000000</v>
      </c>
      <c r="E84" s="92">
        <f t="shared" si="1"/>
        <v>0.284900284900285</v>
      </c>
    </row>
    <row r="85" hidden="true" spans="1:5">
      <c r="A85" s="27"/>
      <c r="B85" s="27" t="s">
        <v>63</v>
      </c>
      <c r="C85" s="88">
        <v>16120000</v>
      </c>
      <c r="D85" s="89">
        <f>VLOOKUP(C85,[1]Sheet2!$M$1:$N$92,2,FALSE)</f>
        <v>7620000</v>
      </c>
      <c r="E85" s="92">
        <f t="shared" si="1"/>
        <v>0.472704714640199</v>
      </c>
    </row>
    <row r="86" hidden="true" spans="1:5">
      <c r="A86" s="27"/>
      <c r="B86" s="27" t="s">
        <v>65</v>
      </c>
      <c r="C86" s="88">
        <v>13210000</v>
      </c>
      <c r="D86" s="89">
        <f>VLOOKUP(C86,[1]Sheet2!$M$1:$N$92,2,FALSE)</f>
        <v>10530403.76</v>
      </c>
      <c r="E86" s="92">
        <f t="shared" si="1"/>
        <v>0.797153956093868</v>
      </c>
    </row>
    <row r="87" hidden="true" spans="1:5">
      <c r="A87" s="27" t="s">
        <v>126</v>
      </c>
      <c r="B87" s="21" t="s">
        <v>8</v>
      </c>
      <c r="C87" s="86">
        <v>133130000</v>
      </c>
      <c r="D87" s="87">
        <f>SUM(D88:D92)</f>
        <v>49813721.62</v>
      </c>
      <c r="E87" s="91">
        <f t="shared" si="1"/>
        <v>0.374173526778337</v>
      </c>
    </row>
    <row r="88" hidden="true" spans="1:5">
      <c r="A88" s="27"/>
      <c r="B88" s="27" t="s">
        <v>80</v>
      </c>
      <c r="C88" s="88">
        <v>35270000</v>
      </c>
      <c r="D88" s="89">
        <f>VLOOKUP(C88,[1]Sheet2!$M$1:$N$92,2,FALSE)</f>
        <v>26634401</v>
      </c>
      <c r="E88" s="92">
        <f t="shared" si="1"/>
        <v>0.755157385880352</v>
      </c>
    </row>
    <row r="89" hidden="true" spans="1:5">
      <c r="A89" s="27"/>
      <c r="B89" s="27" t="s">
        <v>76</v>
      </c>
      <c r="C89" s="88">
        <v>29880000</v>
      </c>
      <c r="D89" s="89">
        <f>VLOOKUP(C89,[1]Sheet2!$M$1:$N$92,2,FALSE)</f>
        <v>8234901.09</v>
      </c>
      <c r="E89" s="92">
        <f t="shared" si="1"/>
        <v>0.27559909939759</v>
      </c>
    </row>
    <row r="90" spans="1:5">
      <c r="A90" s="27"/>
      <c r="B90" s="27" t="s">
        <v>79</v>
      </c>
      <c r="C90" s="88">
        <v>23100000</v>
      </c>
      <c r="D90" s="89">
        <f>VLOOKUP(C90,[1]Sheet2!$M$1:$N$92,2,FALSE)</f>
        <v>0</v>
      </c>
      <c r="E90" s="92">
        <f t="shared" si="1"/>
        <v>0</v>
      </c>
    </row>
    <row r="91" hidden="true" spans="1:5">
      <c r="A91" s="27"/>
      <c r="B91" s="27" t="s">
        <v>78</v>
      </c>
      <c r="C91" s="88">
        <v>22580000</v>
      </c>
      <c r="D91" s="89">
        <f>VLOOKUP(C91,[1]Sheet2!$M$1:$N$92,2,FALSE)</f>
        <v>9914929</v>
      </c>
      <c r="E91" s="92">
        <f t="shared" si="1"/>
        <v>0.439102258635961</v>
      </c>
    </row>
    <row r="92" hidden="true" spans="1:5">
      <c r="A92" s="27"/>
      <c r="B92" s="27" t="s">
        <v>77</v>
      </c>
      <c r="C92" s="88">
        <v>22300000</v>
      </c>
      <c r="D92" s="89">
        <f>VLOOKUP(C92,[1]Sheet2!$M$1:$N$92,2,FALSE)</f>
        <v>5029490.53</v>
      </c>
      <c r="E92" s="92">
        <f t="shared" si="1"/>
        <v>0.225537691928251</v>
      </c>
    </row>
    <row r="93" hidden="true" spans="1:5">
      <c r="A93" s="27" t="s">
        <v>130</v>
      </c>
      <c r="B93" s="21" t="s">
        <v>8</v>
      </c>
      <c r="C93" s="86">
        <v>56130000</v>
      </c>
      <c r="D93" s="87">
        <f>SUM(D94:D97)</f>
        <v>19786987</v>
      </c>
      <c r="E93" s="91">
        <f t="shared" si="1"/>
        <v>0.352520701941921</v>
      </c>
    </row>
    <row r="94" hidden="true" spans="1:5">
      <c r="A94" s="27"/>
      <c r="B94" s="27" t="s">
        <v>59</v>
      </c>
      <c r="C94" s="88">
        <v>21030000</v>
      </c>
      <c r="D94" s="89">
        <f>VLOOKUP(C94,[1]Sheet2!$M$1:$N$92,2,FALSE)</f>
        <v>1793200</v>
      </c>
      <c r="E94" s="92">
        <f t="shared" si="1"/>
        <v>0.0852686638135996</v>
      </c>
    </row>
    <row r="95" hidden="true" spans="1:5">
      <c r="A95" s="27"/>
      <c r="B95" s="27" t="s">
        <v>57</v>
      </c>
      <c r="C95" s="88">
        <v>16750000</v>
      </c>
      <c r="D95" s="89">
        <f>VLOOKUP(C95,[1]Sheet2!$M$1:$N$92,2,FALSE)</f>
        <v>7093787</v>
      </c>
      <c r="E95" s="92">
        <f t="shared" si="1"/>
        <v>0.423509671641791</v>
      </c>
    </row>
    <row r="96" hidden="true" spans="1:5">
      <c r="A96" s="27"/>
      <c r="B96" s="27" t="s">
        <v>56</v>
      </c>
      <c r="C96" s="88">
        <v>10900000</v>
      </c>
      <c r="D96" s="89">
        <f>VLOOKUP(C96,[1]Sheet2!$M$1:$N$92,2,FALSE)</f>
        <v>10900000</v>
      </c>
      <c r="E96" s="92">
        <f t="shared" si="1"/>
        <v>1</v>
      </c>
    </row>
    <row r="97" spans="1:5">
      <c r="A97" s="27"/>
      <c r="B97" s="27" t="s">
        <v>58</v>
      </c>
      <c r="C97" s="88">
        <v>7450000</v>
      </c>
      <c r="D97" s="89">
        <f>VLOOKUP(C97,[1]Sheet2!$M$1:$N$92,2,FALSE)</f>
        <v>0</v>
      </c>
      <c r="E97" s="92">
        <f t="shared" si="1"/>
        <v>0</v>
      </c>
    </row>
    <row r="98" hidden="true" spans="1:5">
      <c r="A98" s="27" t="s">
        <v>125</v>
      </c>
      <c r="B98" s="21" t="s">
        <v>8</v>
      </c>
      <c r="C98" s="86">
        <v>158830000</v>
      </c>
      <c r="D98" s="87">
        <f>SUM(D99:D107)</f>
        <v>54308500.13</v>
      </c>
      <c r="E98" s="91">
        <f t="shared" si="1"/>
        <v>0.34192847780646</v>
      </c>
    </row>
    <row r="99" hidden="true" spans="1:5">
      <c r="A99" s="27"/>
      <c r="B99" s="27" t="s">
        <v>74</v>
      </c>
      <c r="C99" s="88">
        <v>30840000</v>
      </c>
      <c r="D99" s="89">
        <f>VLOOKUP(C99,[1]Sheet2!$M$1:$N$92,2,FALSE)</f>
        <v>16444860</v>
      </c>
      <c r="E99" s="92">
        <f t="shared" si="1"/>
        <v>0.533231517509728</v>
      </c>
    </row>
    <row r="100" hidden="true" spans="1:5">
      <c r="A100" s="27"/>
      <c r="B100" s="27" t="s">
        <v>73</v>
      </c>
      <c r="C100" s="88">
        <v>23820000</v>
      </c>
      <c r="D100" s="89">
        <f>VLOOKUP(C100,[1]Sheet2!$M$1:$N$92,2,FALSE)</f>
        <v>6987328.67</v>
      </c>
      <c r="E100" s="92">
        <f t="shared" si="1"/>
        <v>0.293338735096558</v>
      </c>
    </row>
    <row r="101" hidden="true" spans="1:5">
      <c r="A101" s="27"/>
      <c r="B101" s="27" t="s">
        <v>71</v>
      </c>
      <c r="C101" s="88">
        <v>19040000</v>
      </c>
      <c r="D101" s="89">
        <f>VLOOKUP(C101,[1]Sheet2!$M$1:$N$92,2,FALSE)</f>
        <v>4175562.3</v>
      </c>
      <c r="E101" s="92">
        <f t="shared" si="1"/>
        <v>0.219304742647059</v>
      </c>
    </row>
    <row r="102" hidden="true" spans="1:5">
      <c r="A102" s="27"/>
      <c r="B102" s="27" t="s">
        <v>75</v>
      </c>
      <c r="C102" s="88">
        <v>15460000</v>
      </c>
      <c r="D102" s="89">
        <f>VLOOKUP(C102,[1]Sheet2!$M$1:$N$92,2,FALSE)</f>
        <v>7479509.5</v>
      </c>
      <c r="E102" s="92">
        <f t="shared" si="1"/>
        <v>0.483797509702458</v>
      </c>
    </row>
    <row r="103" spans="1:5">
      <c r="A103" s="27"/>
      <c r="B103" s="27" t="s">
        <v>70</v>
      </c>
      <c r="C103" s="88">
        <v>15150000</v>
      </c>
      <c r="D103" s="89">
        <f>VLOOKUP(C103,[1]Sheet2!$M$1:$N$92,2,FALSE)</f>
        <v>0</v>
      </c>
      <c r="E103" s="92">
        <f t="shared" si="1"/>
        <v>0</v>
      </c>
    </row>
    <row r="104" hidden="true" spans="1:5">
      <c r="A104" s="27"/>
      <c r="B104" s="27" t="s">
        <v>68</v>
      </c>
      <c r="C104" s="88">
        <v>14920000</v>
      </c>
      <c r="D104" s="89">
        <f>VLOOKUP(C104,[1]Sheet2!$M$1:$N$92,2,FALSE)</f>
        <v>4179207.16</v>
      </c>
      <c r="E104" s="92">
        <f t="shared" si="1"/>
        <v>0.28010771849866</v>
      </c>
    </row>
    <row r="105" hidden="true" spans="1:5">
      <c r="A105" s="27"/>
      <c r="B105" s="27" t="s">
        <v>72</v>
      </c>
      <c r="C105" s="88">
        <v>14760000</v>
      </c>
      <c r="D105" s="89">
        <f>VLOOKUP(C105,[1]Sheet2!$M$1:$N$92,2,FALSE)</f>
        <v>9457053.5</v>
      </c>
      <c r="E105" s="92">
        <f t="shared" si="1"/>
        <v>0.640721781842818</v>
      </c>
    </row>
    <row r="106" hidden="true" spans="1:5">
      <c r="A106" s="27"/>
      <c r="B106" s="27" t="s">
        <v>67</v>
      </c>
      <c r="C106" s="88">
        <v>12580000</v>
      </c>
      <c r="D106" s="89">
        <f>VLOOKUP(C106,[1]Sheet2!$M$1:$N$92,2,FALSE)</f>
        <v>4647919</v>
      </c>
      <c r="E106" s="92">
        <f t="shared" si="1"/>
        <v>0.369468918918919</v>
      </c>
    </row>
    <row r="107" hidden="true" spans="1:5">
      <c r="A107" s="27"/>
      <c r="B107" s="27" t="s">
        <v>69</v>
      </c>
      <c r="C107" s="88">
        <v>12260000</v>
      </c>
      <c r="D107" s="89">
        <f>VLOOKUP(C107,[1]Sheet2!$M$1:$N$92,2,FALSE)</f>
        <v>937060</v>
      </c>
      <c r="E107" s="92">
        <f t="shared" si="1"/>
        <v>0.0764323001631321</v>
      </c>
    </row>
  </sheetData>
  <autoFilter ref="E1:E107">
    <filterColumn colId="0">
      <customFilters>
        <customFilter operator="equal" val="0.00%"/>
      </customFilters>
    </filterColumn>
    <extLst/>
  </autoFilter>
  <mergeCells count="15">
    <mergeCell ref="A3:A6"/>
    <mergeCell ref="A7:A15"/>
    <mergeCell ref="A16:A21"/>
    <mergeCell ref="A22:A32"/>
    <mergeCell ref="A33:A38"/>
    <mergeCell ref="A39:A47"/>
    <mergeCell ref="A48:A51"/>
    <mergeCell ref="A52:A57"/>
    <mergeCell ref="A58:A66"/>
    <mergeCell ref="A67:A73"/>
    <mergeCell ref="A74:A81"/>
    <mergeCell ref="A82:A86"/>
    <mergeCell ref="A87:A92"/>
    <mergeCell ref="A93:A97"/>
    <mergeCell ref="A98:A10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9"/>
  <sheetViews>
    <sheetView workbookViewId="0">
      <pane xSplit="2" ySplit="3" topLeftCell="O43" activePane="bottomRight" state="frozen"/>
      <selection/>
      <selection pane="topRight"/>
      <selection pane="bottomLeft"/>
      <selection pane="bottomRight" activeCell="A1" sqref="$A1:$XFD16384"/>
    </sheetView>
  </sheetViews>
  <sheetFormatPr defaultColWidth="8" defaultRowHeight="15.75"/>
  <cols>
    <col min="1" max="3" width="8.375" style="34" customWidth="true"/>
    <col min="4" max="4" width="8.375" style="37" customWidth="true"/>
    <col min="5" max="5" width="8.375" style="38" customWidth="true"/>
    <col min="6" max="6" width="12.625" style="34"/>
    <col min="7" max="7" width="11.125" style="39" customWidth="true"/>
    <col min="8" max="10" width="9.81666666666667" style="34" customWidth="true"/>
    <col min="11" max="11" width="9.81666666666667" style="40" customWidth="true"/>
    <col min="12" max="14" width="9.81666666666667" style="34" customWidth="true"/>
    <col min="15" max="15" width="9.81666666666667" style="41" customWidth="true"/>
    <col min="16" max="18" width="9.81666666666667" style="40" customWidth="true"/>
    <col min="19" max="19" width="11.125" style="41"/>
    <col min="20" max="20" width="12.625" style="34"/>
    <col min="21" max="21" width="11.125" style="41"/>
    <col min="22" max="22" width="11.125" style="40"/>
    <col min="23" max="23" width="12.625" style="40"/>
    <col min="24" max="24" width="11.125" style="40"/>
    <col min="25" max="232" width="8" style="34"/>
    <col min="233" max="16384" width="8" style="10"/>
  </cols>
  <sheetData>
    <row r="1" s="34" customFormat="true" ht="41" customHeight="true" spans="1:24">
      <c r="A1" s="42" t="s">
        <v>177</v>
      </c>
      <c r="B1" s="42"/>
      <c r="C1" s="42"/>
      <c r="D1" s="42"/>
      <c r="E1" s="48"/>
      <c r="F1" s="42"/>
      <c r="G1" s="42"/>
      <c r="H1" s="42"/>
      <c r="I1" s="42"/>
      <c r="J1" s="42"/>
      <c r="K1" s="62"/>
      <c r="L1" s="42"/>
      <c r="M1" s="42"/>
      <c r="N1" s="42"/>
      <c r="O1" s="69"/>
      <c r="P1" s="62"/>
      <c r="Q1" s="62"/>
      <c r="R1" s="42"/>
      <c r="S1" s="42"/>
      <c r="T1" s="42"/>
      <c r="U1" s="42"/>
      <c r="V1" s="62"/>
      <c r="W1" s="62"/>
      <c r="X1" s="40"/>
    </row>
    <row r="2" s="34" customFormat="true" ht="41" customHeight="true" spans="1:24">
      <c r="A2" s="43" t="s">
        <v>178</v>
      </c>
      <c r="B2" s="43" t="s">
        <v>169</v>
      </c>
      <c r="C2" s="43" t="s">
        <v>179</v>
      </c>
      <c r="D2" s="44" t="s">
        <v>180</v>
      </c>
      <c r="E2" s="49"/>
      <c r="F2" s="44"/>
      <c r="G2" s="50"/>
      <c r="H2" s="44"/>
      <c r="I2" s="44"/>
      <c r="J2" s="44"/>
      <c r="K2" s="63"/>
      <c r="L2" s="64" t="s">
        <v>181</v>
      </c>
      <c r="M2" s="64"/>
      <c r="N2" s="64"/>
      <c r="O2" s="70"/>
      <c r="P2" s="71"/>
      <c r="Q2" s="75" t="s">
        <v>182</v>
      </c>
      <c r="R2" s="75"/>
      <c r="S2" s="76" t="s">
        <v>183</v>
      </c>
      <c r="T2" s="77"/>
      <c r="U2" s="76"/>
      <c r="V2" s="81"/>
      <c r="W2" s="68" t="s">
        <v>184</v>
      </c>
      <c r="X2" s="68" t="s">
        <v>185</v>
      </c>
    </row>
    <row r="3" s="35" customFormat="true" ht="49.05" customHeight="true" spans="1:24">
      <c r="A3" s="43"/>
      <c r="B3" s="43"/>
      <c r="C3" s="43"/>
      <c r="D3" s="43" t="s">
        <v>186</v>
      </c>
      <c r="E3" s="51" t="s">
        <v>187</v>
      </c>
      <c r="F3" s="43" t="s">
        <v>139</v>
      </c>
      <c r="G3" s="52" t="s">
        <v>188</v>
      </c>
      <c r="H3" s="43" t="s">
        <v>189</v>
      </c>
      <c r="I3" s="43" t="s">
        <v>190</v>
      </c>
      <c r="J3" s="43" t="s">
        <v>191</v>
      </c>
      <c r="K3" s="65" t="s">
        <v>192</v>
      </c>
      <c r="L3" s="43" t="s">
        <v>193</v>
      </c>
      <c r="M3" s="43" t="s">
        <v>194</v>
      </c>
      <c r="N3" s="43" t="s">
        <v>195</v>
      </c>
      <c r="O3" s="72" t="s">
        <v>196</v>
      </c>
      <c r="P3" s="65" t="s">
        <v>197</v>
      </c>
      <c r="Q3" s="68" t="s">
        <v>198</v>
      </c>
      <c r="R3" s="78" t="s">
        <v>199</v>
      </c>
      <c r="S3" s="72" t="s">
        <v>200</v>
      </c>
      <c r="T3" s="43" t="s">
        <v>201</v>
      </c>
      <c r="U3" s="72" t="s">
        <v>202</v>
      </c>
      <c r="V3" s="65" t="s">
        <v>203</v>
      </c>
      <c r="W3" s="68"/>
      <c r="X3" s="68"/>
    </row>
    <row r="4" s="34" customFormat="true" ht="32" customHeight="true" spans="1:24">
      <c r="A4" s="45" t="s">
        <v>120</v>
      </c>
      <c r="B4" s="45"/>
      <c r="C4" s="45"/>
      <c r="D4" s="45">
        <f>D5+D16+D24+D28+D38+D44+D53+D59+D68+D73+D80+D85+D94+D98+D104</f>
        <v>12551318</v>
      </c>
      <c r="E4" s="53">
        <f>E5+E16+E24+E28+E38+E44+E53+E59+E68+E73+E80+E85+E94+E98+E104</f>
        <v>1</v>
      </c>
      <c r="F4" s="45"/>
      <c r="G4" s="45"/>
      <c r="H4" s="45"/>
      <c r="I4" s="45"/>
      <c r="J4" s="45">
        <f t="shared" ref="J4:O4" si="0">SUM(J5:J109)</f>
        <v>1.18802889545146</v>
      </c>
      <c r="K4" s="66">
        <f t="shared" si="0"/>
        <v>50</v>
      </c>
      <c r="L4" s="45">
        <f>L5+L16+L24+L28+L38+L44+L53+L59+L68+L73+L80+L85+L94+L98+L104</f>
        <v>9308203</v>
      </c>
      <c r="M4" s="45">
        <f>M5+M16+M24+M28+M38+M44+M53+M59+M68+M73+M80+M85+M94+M98+M104</f>
        <v>9742427</v>
      </c>
      <c r="N4" s="45">
        <f>N5+N16+N24+N28+N38+N44+N53+N59+N68+N73+N80+N85+N94+N98+N104</f>
        <v>434224</v>
      </c>
      <c r="O4" s="73">
        <f t="shared" si="0"/>
        <v>1</v>
      </c>
      <c r="P4" s="66">
        <f t="shared" ref="P4:W4" si="1">SUM(P5:P109)</f>
        <v>20</v>
      </c>
      <c r="Q4" s="66" t="e">
        <f t="shared" si="1"/>
        <v>#REF!</v>
      </c>
      <c r="R4" s="66" t="e">
        <f t="shared" si="1"/>
        <v>#REF!</v>
      </c>
      <c r="S4" s="73" t="e">
        <f t="shared" si="1"/>
        <v>#N/A</v>
      </c>
      <c r="T4" s="73" t="e">
        <f t="shared" si="1"/>
        <v>#REF!</v>
      </c>
      <c r="U4" s="73" t="e">
        <f t="shared" si="1"/>
        <v>#N/A</v>
      </c>
      <c r="V4" s="66" t="e">
        <f t="shared" si="1"/>
        <v>#N/A</v>
      </c>
      <c r="W4" s="66" t="e">
        <f t="shared" si="1"/>
        <v>#REF!</v>
      </c>
      <c r="X4" s="66" t="e">
        <f>X5+X16+X24+X28+X38+X44+X53+X59+X68+X73+X80+X85+X94+X98+X104</f>
        <v>#REF!</v>
      </c>
    </row>
    <row r="5" s="36" customFormat="true" ht="27" spans="1:24">
      <c r="A5" s="45" t="s">
        <v>121</v>
      </c>
      <c r="B5" s="46" t="s">
        <v>122</v>
      </c>
      <c r="C5" s="46" t="s">
        <v>204</v>
      </c>
      <c r="D5" s="46">
        <f>SUM(D6:D15)</f>
        <v>548305</v>
      </c>
      <c r="E5" s="54">
        <f>D5/12551318</f>
        <v>0.0436850536334112</v>
      </c>
      <c r="F5" s="55"/>
      <c r="G5" s="56"/>
      <c r="H5" s="57"/>
      <c r="I5" s="57"/>
      <c r="J5" s="57"/>
      <c r="K5" s="67"/>
      <c r="L5" s="46">
        <f>SUM(L6:L15)</f>
        <v>431200</v>
      </c>
      <c r="M5" s="46">
        <f>SUM(M6:M15)</f>
        <v>441021</v>
      </c>
      <c r="N5" s="46">
        <f>SUM(N6:N15)</f>
        <v>9821</v>
      </c>
      <c r="O5" s="74"/>
      <c r="P5" s="67"/>
      <c r="Q5" s="79"/>
      <c r="R5" s="67"/>
      <c r="S5" s="74"/>
      <c r="T5" s="74"/>
      <c r="U5" s="74"/>
      <c r="V5" s="67"/>
      <c r="W5" s="67"/>
      <c r="X5" s="82" t="e">
        <f>SUM(X6:X15)</f>
        <v>#REF!</v>
      </c>
    </row>
    <row r="6" s="34" customFormat="true" ht="27" spans="1:24">
      <c r="A6" s="47"/>
      <c r="B6" s="45" t="s">
        <v>31</v>
      </c>
      <c r="C6" s="45" t="s">
        <v>205</v>
      </c>
      <c r="D6" s="45">
        <v>73414</v>
      </c>
      <c r="E6" s="53">
        <f t="shared" ref="E6:E37" si="2">D6/12551318</f>
        <v>0.00584910684280328</v>
      </c>
      <c r="F6" s="58">
        <v>0.763074748285386</v>
      </c>
      <c r="G6" s="59">
        <v>1.1</v>
      </c>
      <c r="H6" s="60"/>
      <c r="I6" s="43">
        <v>1</v>
      </c>
      <c r="J6" s="43">
        <f t="shared" ref="J6:J37" si="3">E6*G6*I6</f>
        <v>0.00643401752708361</v>
      </c>
      <c r="K6" s="68">
        <f t="shared" ref="K6:K37" si="4">J6/$J$4*50</f>
        <v>0.27078539721202</v>
      </c>
      <c r="L6" s="43">
        <f>VLOOKUP(B6,Sheet7!A1:H147,8,FALSE)</f>
        <v>46667</v>
      </c>
      <c r="M6" s="43">
        <f>VLOOKUP(B6,Sheet8!A2:H147,8,FALSE)</f>
        <v>48319</v>
      </c>
      <c r="N6" s="43">
        <f t="shared" ref="N6:N37" si="5">M6-L6</f>
        <v>1652</v>
      </c>
      <c r="O6" s="72">
        <f t="shared" ref="O6:O37" si="6">N6/$N$4</f>
        <v>0.00380448800619035</v>
      </c>
      <c r="P6" s="68">
        <f>O6/$O$4*20</f>
        <v>0.0760897601238071</v>
      </c>
      <c r="Q6" s="80" t="e">
        <f>VLOOKUP(B6,'2021年教师高一级学历系数'!#REF!,2,FALSE)</f>
        <v>#REF!</v>
      </c>
      <c r="R6" s="68" t="e">
        <f t="shared" ref="R6:R37" si="7">Q6/$Q$4*20</f>
        <v>#REF!</v>
      </c>
      <c r="S6" s="72" t="e">
        <f>VLOOKUP(B6,'2022年省级基础教育高质量发展奖补资金（截至2022年9月底'!$F$1:$L$81,10,FALSE)</f>
        <v>#N/A</v>
      </c>
      <c r="T6" s="72" t="e">
        <f>VLOOKUP(B6,#REF!,10,FALSE)</f>
        <v>#REF!</v>
      </c>
      <c r="U6" s="72" t="e">
        <f>S6+T6</f>
        <v>#N/A</v>
      </c>
      <c r="V6" s="68" t="e">
        <f t="shared" ref="V6:V37" si="8">U6/$U$4*10</f>
        <v>#N/A</v>
      </c>
      <c r="W6" s="68" t="e">
        <f t="shared" ref="W6:W37" si="9">K6+P6+R6+V6</f>
        <v>#REF!</v>
      </c>
      <c r="X6" s="68" t="e">
        <f t="shared" ref="X6:X37" si="10">140295*W6/$W$4</f>
        <v>#REF!</v>
      </c>
    </row>
    <row r="7" s="34" customFormat="true" ht="27" spans="1:24">
      <c r="A7" s="47"/>
      <c r="B7" s="45" t="s">
        <v>27</v>
      </c>
      <c r="C7" s="45" t="s">
        <v>206</v>
      </c>
      <c r="D7" s="45">
        <v>60452</v>
      </c>
      <c r="E7" s="53">
        <f t="shared" si="2"/>
        <v>0.00481638661374049</v>
      </c>
      <c r="F7" s="58">
        <v>0.5336059152609</v>
      </c>
      <c r="G7" s="59">
        <v>1</v>
      </c>
      <c r="H7" s="60"/>
      <c r="I7" s="43">
        <v>1</v>
      </c>
      <c r="J7" s="43">
        <f t="shared" si="3"/>
        <v>0.00481638661374049</v>
      </c>
      <c r="K7" s="68">
        <f t="shared" si="4"/>
        <v>0.202704943969828</v>
      </c>
      <c r="L7" s="43">
        <f>VLOOKUP(B7,Sheet7!A2:H148,8,FALSE)</f>
        <v>41908</v>
      </c>
      <c r="M7" s="43">
        <f>VLOOKUP(B7,Sheet8!A3:H148,8,FALSE)</f>
        <v>43325</v>
      </c>
      <c r="N7" s="43">
        <f t="shared" si="5"/>
        <v>1417</v>
      </c>
      <c r="O7" s="72">
        <f t="shared" si="6"/>
        <v>0.00326329267843325</v>
      </c>
      <c r="P7" s="68">
        <f t="shared" ref="P7:P37" si="11">O7/$O$4*20</f>
        <v>0.065265853568665</v>
      </c>
      <c r="Q7" s="80" t="e">
        <f>VLOOKUP(B7,'2021年教师高一级学历系数'!#REF!,2,FALSE)</f>
        <v>#REF!</v>
      </c>
      <c r="R7" s="68" t="e">
        <f t="shared" si="7"/>
        <v>#REF!</v>
      </c>
      <c r="S7" s="72" t="e">
        <f>VLOOKUP(B7,'2022年省级基础教育高质量发展奖补资金（截至2022年9月底'!$F$1:$L$81,10,FALSE)</f>
        <v>#N/A</v>
      </c>
      <c r="T7" s="72" t="e">
        <f>VLOOKUP(B7,#REF!,10,FALSE)</f>
        <v>#REF!</v>
      </c>
      <c r="U7" s="72" t="e">
        <f t="shared" ref="U7:U37" si="12">S7+T7</f>
        <v>#N/A</v>
      </c>
      <c r="V7" s="68" t="e">
        <f t="shared" si="8"/>
        <v>#N/A</v>
      </c>
      <c r="W7" s="68" t="e">
        <f t="shared" si="9"/>
        <v>#REF!</v>
      </c>
      <c r="X7" s="68" t="e">
        <f t="shared" si="10"/>
        <v>#REF!</v>
      </c>
    </row>
    <row r="8" s="34" customFormat="true" ht="27" spans="1:24">
      <c r="A8" s="47"/>
      <c r="B8" s="45" t="s">
        <v>29</v>
      </c>
      <c r="C8" s="45" t="s">
        <v>207</v>
      </c>
      <c r="D8" s="45">
        <v>52130</v>
      </c>
      <c r="E8" s="53">
        <f t="shared" si="2"/>
        <v>0.00415334867621074</v>
      </c>
      <c r="F8" s="58">
        <v>0.856094420046059</v>
      </c>
      <c r="G8" s="59">
        <v>1.2</v>
      </c>
      <c r="H8" s="60"/>
      <c r="I8" s="43">
        <v>1</v>
      </c>
      <c r="J8" s="43">
        <f t="shared" si="3"/>
        <v>0.00498401841145288</v>
      </c>
      <c r="K8" s="68">
        <f t="shared" si="4"/>
        <v>0.20975998271317</v>
      </c>
      <c r="L8" s="43">
        <f>VLOOKUP(B8,Sheet7!A3:H149,8,FALSE)</f>
        <v>44902</v>
      </c>
      <c r="M8" s="43">
        <f>VLOOKUP(B8,Sheet8!A4:H149,8,FALSE)</f>
        <v>45554</v>
      </c>
      <c r="N8" s="43">
        <f t="shared" si="5"/>
        <v>652</v>
      </c>
      <c r="O8" s="72">
        <f t="shared" si="6"/>
        <v>0.00150152916467077</v>
      </c>
      <c r="P8" s="68">
        <f t="shared" si="11"/>
        <v>0.0300305832934154</v>
      </c>
      <c r="Q8" s="80" t="e">
        <f>VLOOKUP(B8,'2021年教师高一级学历系数'!#REF!,2,FALSE)</f>
        <v>#REF!</v>
      </c>
      <c r="R8" s="68" t="e">
        <f t="shared" si="7"/>
        <v>#REF!</v>
      </c>
      <c r="S8" s="72" t="e">
        <f>VLOOKUP(B8,'2022年省级基础教育高质量发展奖补资金（截至2022年9月底'!$F$1:$L$81,10,FALSE)</f>
        <v>#N/A</v>
      </c>
      <c r="T8" s="72" t="e">
        <f>VLOOKUP(B8,#REF!,10,FALSE)</f>
        <v>#REF!</v>
      </c>
      <c r="U8" s="72" t="e">
        <f t="shared" si="12"/>
        <v>#N/A</v>
      </c>
      <c r="V8" s="68" t="e">
        <f t="shared" si="8"/>
        <v>#N/A</v>
      </c>
      <c r="W8" s="68" t="e">
        <f t="shared" si="9"/>
        <v>#REF!</v>
      </c>
      <c r="X8" s="68" t="e">
        <f t="shared" si="10"/>
        <v>#REF!</v>
      </c>
    </row>
    <row r="9" s="34" customFormat="true" ht="27" spans="1:24">
      <c r="A9" s="47"/>
      <c r="B9" s="45" t="s">
        <v>30</v>
      </c>
      <c r="C9" s="45" t="s">
        <v>208</v>
      </c>
      <c r="D9" s="45">
        <v>38642</v>
      </c>
      <c r="E9" s="53">
        <f t="shared" si="2"/>
        <v>0.00307872049771984</v>
      </c>
      <c r="F9" s="58">
        <v>0.825744395871097</v>
      </c>
      <c r="G9" s="59">
        <v>1.2</v>
      </c>
      <c r="H9" s="60"/>
      <c r="I9" s="43">
        <v>1</v>
      </c>
      <c r="J9" s="43">
        <f t="shared" si="3"/>
        <v>0.00369446459726381</v>
      </c>
      <c r="K9" s="68">
        <f t="shared" si="4"/>
        <v>0.155487152349939</v>
      </c>
      <c r="L9" s="43">
        <f>VLOOKUP(B9,Sheet7!A4:H150,8,FALSE)</f>
        <v>29924</v>
      </c>
      <c r="M9" s="43">
        <f>VLOOKUP(B9,Sheet8!A5:H150,8,FALSE)</f>
        <v>30733</v>
      </c>
      <c r="N9" s="43">
        <f t="shared" si="5"/>
        <v>809</v>
      </c>
      <c r="O9" s="72">
        <f t="shared" si="6"/>
        <v>0.00186309370278934</v>
      </c>
      <c r="P9" s="68">
        <f t="shared" si="11"/>
        <v>0.0372618740557869</v>
      </c>
      <c r="Q9" s="80" t="e">
        <f>VLOOKUP(B9,'2021年教师高一级学历系数'!#REF!,2,FALSE)</f>
        <v>#REF!</v>
      </c>
      <c r="R9" s="68" t="e">
        <f t="shared" si="7"/>
        <v>#REF!</v>
      </c>
      <c r="S9" s="72" t="e">
        <f>VLOOKUP(B9,'2022年省级基础教育高质量发展奖补资金（截至2022年9月底'!$F$1:$L$81,10,FALSE)</f>
        <v>#N/A</v>
      </c>
      <c r="T9" s="72" t="e">
        <f>VLOOKUP(B9,#REF!,10,FALSE)</f>
        <v>#REF!</v>
      </c>
      <c r="U9" s="72" t="e">
        <f t="shared" si="12"/>
        <v>#N/A</v>
      </c>
      <c r="V9" s="68" t="e">
        <f t="shared" si="8"/>
        <v>#N/A</v>
      </c>
      <c r="W9" s="68" t="e">
        <f t="shared" si="9"/>
        <v>#REF!</v>
      </c>
      <c r="X9" s="68" t="e">
        <f t="shared" si="10"/>
        <v>#REF!</v>
      </c>
    </row>
    <row r="10" s="34" customFormat="true" ht="27" spans="1:24">
      <c r="A10" s="47"/>
      <c r="B10" s="45" t="s">
        <v>34</v>
      </c>
      <c r="C10" s="45" t="s">
        <v>209</v>
      </c>
      <c r="D10" s="45">
        <v>37060</v>
      </c>
      <c r="E10" s="53">
        <f t="shared" si="2"/>
        <v>0.00295267795780491</v>
      </c>
      <c r="F10" s="58">
        <v>0.936924872050884</v>
      </c>
      <c r="G10" s="59">
        <v>1.2</v>
      </c>
      <c r="H10" s="60"/>
      <c r="I10" s="43">
        <v>1</v>
      </c>
      <c r="J10" s="43">
        <f t="shared" si="3"/>
        <v>0.00354321354936589</v>
      </c>
      <c r="K10" s="68">
        <f t="shared" si="4"/>
        <v>0.149121522335509</v>
      </c>
      <c r="L10" s="43">
        <f>VLOOKUP(B10,Sheet7!A5:H151,8,FALSE)</f>
        <v>31891</v>
      </c>
      <c r="M10" s="43">
        <f>VLOOKUP(B10,Sheet8!A6:H151,8,FALSE)</f>
        <v>32288</v>
      </c>
      <c r="N10" s="43">
        <f t="shared" si="5"/>
        <v>397</v>
      </c>
      <c r="O10" s="72">
        <f t="shared" si="6"/>
        <v>0.000914274660083275</v>
      </c>
      <c r="P10" s="68">
        <f t="shared" si="11"/>
        <v>0.0182854932016655</v>
      </c>
      <c r="Q10" s="80" t="e">
        <f>VLOOKUP(B10,'2021年教师高一级学历系数'!#REF!,2,FALSE)</f>
        <v>#REF!</v>
      </c>
      <c r="R10" s="68" t="e">
        <f t="shared" si="7"/>
        <v>#REF!</v>
      </c>
      <c r="S10" s="72" t="e">
        <f>VLOOKUP(B10,'2022年省级基础教育高质量发展奖补资金（截至2022年9月底'!$F$1:$L$81,10,FALSE)</f>
        <v>#N/A</v>
      </c>
      <c r="T10" s="72" t="e">
        <f>VLOOKUP(B10,#REF!,10,FALSE)</f>
        <v>#REF!</v>
      </c>
      <c r="U10" s="72" t="e">
        <f t="shared" si="12"/>
        <v>#N/A</v>
      </c>
      <c r="V10" s="68" t="e">
        <f t="shared" si="8"/>
        <v>#N/A</v>
      </c>
      <c r="W10" s="68" t="e">
        <f t="shared" si="9"/>
        <v>#REF!</v>
      </c>
      <c r="X10" s="68" t="e">
        <f t="shared" si="10"/>
        <v>#REF!</v>
      </c>
    </row>
    <row r="11" s="34" customFormat="true" ht="27" spans="1:24">
      <c r="A11" s="47"/>
      <c r="B11" s="45" t="s">
        <v>35</v>
      </c>
      <c r="C11" s="45" t="s">
        <v>210</v>
      </c>
      <c r="D11" s="45">
        <v>66725</v>
      </c>
      <c r="E11" s="53">
        <f t="shared" si="2"/>
        <v>0.00531617476347902</v>
      </c>
      <c r="F11" s="58">
        <v>0.747865757733289</v>
      </c>
      <c r="G11" s="59">
        <v>1.1</v>
      </c>
      <c r="H11" s="60"/>
      <c r="I11" s="43">
        <v>1</v>
      </c>
      <c r="J11" s="43">
        <f t="shared" si="3"/>
        <v>0.00584779223982693</v>
      </c>
      <c r="K11" s="68">
        <f t="shared" si="4"/>
        <v>0.24611321585763</v>
      </c>
      <c r="L11" s="43">
        <f>VLOOKUP(B11,Sheet7!A6:H152,8,FALSE)</f>
        <v>49173</v>
      </c>
      <c r="M11" s="43">
        <f>VLOOKUP(B11,Sheet8!A7:H152,8,FALSE)</f>
        <v>50733</v>
      </c>
      <c r="N11" s="43">
        <f t="shared" si="5"/>
        <v>1560</v>
      </c>
      <c r="O11" s="72">
        <f t="shared" si="6"/>
        <v>0.00359261579277055</v>
      </c>
      <c r="P11" s="68">
        <f t="shared" si="11"/>
        <v>0.071852315855411</v>
      </c>
      <c r="Q11" s="80" t="e">
        <f>VLOOKUP(B11,'2021年教师高一级学历系数'!#REF!,2,FALSE)</f>
        <v>#REF!</v>
      </c>
      <c r="R11" s="68" t="e">
        <f t="shared" si="7"/>
        <v>#REF!</v>
      </c>
      <c r="S11" s="72" t="e">
        <f>VLOOKUP(B11,'2022年省级基础教育高质量发展奖补资金（截至2022年9月底'!$F$1:$L$81,10,FALSE)</f>
        <v>#N/A</v>
      </c>
      <c r="T11" s="72" t="e">
        <f>VLOOKUP(B11,#REF!,10,FALSE)</f>
        <v>#REF!</v>
      </c>
      <c r="U11" s="72" t="e">
        <f t="shared" si="12"/>
        <v>#N/A</v>
      </c>
      <c r="V11" s="68" t="e">
        <f t="shared" si="8"/>
        <v>#N/A</v>
      </c>
      <c r="W11" s="68" t="e">
        <f t="shared" si="9"/>
        <v>#REF!</v>
      </c>
      <c r="X11" s="68" t="e">
        <f t="shared" si="10"/>
        <v>#REF!</v>
      </c>
    </row>
    <row r="12" s="34" customFormat="true" ht="27" spans="1:24">
      <c r="A12" s="47"/>
      <c r="B12" s="45" t="s">
        <v>36</v>
      </c>
      <c r="C12" s="45" t="s">
        <v>211</v>
      </c>
      <c r="D12" s="45">
        <v>36880</v>
      </c>
      <c r="E12" s="53">
        <f t="shared" si="2"/>
        <v>0.00293833683442647</v>
      </c>
      <c r="F12" s="58">
        <v>1.14642554205475</v>
      </c>
      <c r="G12" s="59">
        <v>1.3</v>
      </c>
      <c r="H12" s="60" t="e">
        <f>VLOOKUP(B12,#REF!,2,FALSE)</f>
        <v>#REF!</v>
      </c>
      <c r="I12" s="43">
        <v>1.2</v>
      </c>
      <c r="J12" s="43">
        <f t="shared" si="3"/>
        <v>0.0045838054617053</v>
      </c>
      <c r="K12" s="68">
        <f t="shared" si="4"/>
        <v>0.19291641302897</v>
      </c>
      <c r="L12" s="43">
        <f>VLOOKUP(B12,Sheet7!A7:H153,8,FALSE)</f>
        <v>31129</v>
      </c>
      <c r="M12" s="43">
        <f>VLOOKUP(B12,Sheet8!A8:H153,8,FALSE)</f>
        <v>31092</v>
      </c>
      <c r="N12" s="43">
        <f t="shared" si="5"/>
        <v>-37</v>
      </c>
      <c r="O12" s="72">
        <f t="shared" si="6"/>
        <v>-8.52094771362246e-5</v>
      </c>
      <c r="P12" s="68">
        <f t="shared" si="11"/>
        <v>-0.00170418954272449</v>
      </c>
      <c r="Q12" s="80" t="e">
        <f>VLOOKUP(B12,'2021年教师高一级学历系数'!#REF!,2,FALSE)</f>
        <v>#REF!</v>
      </c>
      <c r="R12" s="68" t="e">
        <f t="shared" si="7"/>
        <v>#REF!</v>
      </c>
      <c r="S12" s="72" t="e">
        <f>VLOOKUP(B12,'2022年省级基础教育高质量发展奖补资金（截至2022年9月底'!$F$1:$L$81,10,FALSE)</f>
        <v>#N/A</v>
      </c>
      <c r="T12" s="72" t="e">
        <f>VLOOKUP(B12,#REF!,10,FALSE)</f>
        <v>#REF!</v>
      </c>
      <c r="U12" s="72" t="e">
        <f t="shared" si="12"/>
        <v>#N/A</v>
      </c>
      <c r="V12" s="68" t="e">
        <f t="shared" si="8"/>
        <v>#N/A</v>
      </c>
      <c r="W12" s="68" t="e">
        <f t="shared" si="9"/>
        <v>#REF!</v>
      </c>
      <c r="X12" s="68" t="e">
        <f t="shared" si="10"/>
        <v>#REF!</v>
      </c>
    </row>
    <row r="13" s="34" customFormat="true" ht="27" spans="1:24">
      <c r="A13" s="47"/>
      <c r="B13" s="45" t="s">
        <v>32</v>
      </c>
      <c r="C13" s="45" t="s">
        <v>212</v>
      </c>
      <c r="D13" s="45">
        <v>38008</v>
      </c>
      <c r="E13" s="53">
        <f t="shared" si="2"/>
        <v>0.00302820787426468</v>
      </c>
      <c r="F13" s="58">
        <v>0.813055348011988</v>
      </c>
      <c r="G13" s="59">
        <v>1.2</v>
      </c>
      <c r="H13" s="60"/>
      <c r="I13" s="43">
        <v>1</v>
      </c>
      <c r="J13" s="43">
        <f t="shared" si="3"/>
        <v>0.00363384944911761</v>
      </c>
      <c r="K13" s="68">
        <f t="shared" si="4"/>
        <v>0.15293607180054</v>
      </c>
      <c r="L13" s="43">
        <f>VLOOKUP(B13,Sheet7!A8:H154,8,FALSE)</f>
        <v>32428</v>
      </c>
      <c r="M13" s="43">
        <f>VLOOKUP(B13,Sheet8!A9:H154,8,FALSE)</f>
        <v>32986</v>
      </c>
      <c r="N13" s="43">
        <f t="shared" si="5"/>
        <v>558</v>
      </c>
      <c r="O13" s="72">
        <f t="shared" si="6"/>
        <v>0.00128505103356793</v>
      </c>
      <c r="P13" s="68">
        <f t="shared" si="11"/>
        <v>0.0257010206713586</v>
      </c>
      <c r="Q13" s="80" t="e">
        <f>VLOOKUP(B13,'2021年教师高一级学历系数'!#REF!,2,FALSE)</f>
        <v>#REF!</v>
      </c>
      <c r="R13" s="68" t="e">
        <f t="shared" si="7"/>
        <v>#REF!</v>
      </c>
      <c r="S13" s="72" t="e">
        <f>VLOOKUP(B13,'2022年省级基础教育高质量发展奖补资金（截至2022年9月底'!$F$1:$L$81,10,FALSE)</f>
        <v>#N/A</v>
      </c>
      <c r="T13" s="72" t="e">
        <f>VLOOKUP(B13,#REF!,10,FALSE)</f>
        <v>#REF!</v>
      </c>
      <c r="U13" s="72" t="e">
        <f t="shared" si="12"/>
        <v>#N/A</v>
      </c>
      <c r="V13" s="68" t="e">
        <f t="shared" si="8"/>
        <v>#N/A</v>
      </c>
      <c r="W13" s="68" t="e">
        <f t="shared" si="9"/>
        <v>#REF!</v>
      </c>
      <c r="X13" s="68" t="e">
        <f t="shared" si="10"/>
        <v>#REF!</v>
      </c>
    </row>
    <row r="14" s="34" customFormat="true" ht="27" spans="1:24">
      <c r="A14" s="47"/>
      <c r="B14" s="45" t="s">
        <v>28</v>
      </c>
      <c r="C14" s="45" t="s">
        <v>213</v>
      </c>
      <c r="D14" s="45">
        <v>79454</v>
      </c>
      <c r="E14" s="53">
        <f t="shared" si="2"/>
        <v>0.00633033120505751</v>
      </c>
      <c r="F14" s="58">
        <v>0.7024623686267</v>
      </c>
      <c r="G14" s="59">
        <v>1.1</v>
      </c>
      <c r="H14" s="60"/>
      <c r="I14" s="43">
        <v>1</v>
      </c>
      <c r="J14" s="43">
        <f t="shared" si="3"/>
        <v>0.00696336432556326</v>
      </c>
      <c r="K14" s="68">
        <f t="shared" si="4"/>
        <v>0.293063761000407</v>
      </c>
      <c r="L14" s="43">
        <f>VLOOKUP(B14,Sheet7!A9:H155,8,FALSE)</f>
        <v>66016</v>
      </c>
      <c r="M14" s="43">
        <f>VLOOKUP(B14,Sheet8!A10:H155,8,FALSE)</f>
        <v>67250</v>
      </c>
      <c r="N14" s="43">
        <f t="shared" si="5"/>
        <v>1234</v>
      </c>
      <c r="O14" s="72">
        <f t="shared" si="6"/>
        <v>0.00284185121043517</v>
      </c>
      <c r="P14" s="68">
        <f t="shared" si="11"/>
        <v>0.0568370242087033</v>
      </c>
      <c r="Q14" s="80" t="e">
        <f>VLOOKUP(B14,'2021年教师高一级学历系数'!#REF!,2,FALSE)</f>
        <v>#REF!</v>
      </c>
      <c r="R14" s="68" t="e">
        <f t="shared" si="7"/>
        <v>#REF!</v>
      </c>
      <c r="S14" s="72" t="e">
        <f>VLOOKUP(B14,'2022年省级基础教育高质量发展奖补资金（截至2022年9月底'!$F$1:$L$81,10,FALSE)</f>
        <v>#N/A</v>
      </c>
      <c r="T14" s="72" t="e">
        <f>VLOOKUP(B14,#REF!,10,FALSE)</f>
        <v>#REF!</v>
      </c>
      <c r="U14" s="72" t="e">
        <f t="shared" si="12"/>
        <v>#N/A</v>
      </c>
      <c r="V14" s="68" t="e">
        <f t="shared" si="8"/>
        <v>#N/A</v>
      </c>
      <c r="W14" s="68" t="e">
        <f t="shared" si="9"/>
        <v>#REF!</v>
      </c>
      <c r="X14" s="68" t="e">
        <f t="shared" si="10"/>
        <v>#REF!</v>
      </c>
    </row>
    <row r="15" s="34" customFormat="true" ht="27" spans="1:24">
      <c r="A15" s="47"/>
      <c r="B15" s="45" t="s">
        <v>33</v>
      </c>
      <c r="C15" s="45" t="s">
        <v>214</v>
      </c>
      <c r="D15" s="45">
        <v>65540</v>
      </c>
      <c r="E15" s="53">
        <f t="shared" si="2"/>
        <v>0.00522176236790431</v>
      </c>
      <c r="F15" s="58">
        <v>0.696928623362858</v>
      </c>
      <c r="G15" s="59">
        <v>1.1</v>
      </c>
      <c r="H15" s="60" t="e">
        <f>VLOOKUP(B15,#REF!,2,FALSE)</f>
        <v>#REF!</v>
      </c>
      <c r="I15" s="43">
        <v>1.2</v>
      </c>
      <c r="J15" s="43">
        <f t="shared" si="3"/>
        <v>0.00689272632563369</v>
      </c>
      <c r="K15" s="68">
        <f t="shared" si="4"/>
        <v>0.290090853514738</v>
      </c>
      <c r="L15" s="43">
        <f>VLOOKUP(B15,Sheet7!A10:H156,8,FALSE)</f>
        <v>57162</v>
      </c>
      <c r="M15" s="43">
        <f>VLOOKUP(B15,Sheet8!A11:H156,8,FALSE)</f>
        <v>58741</v>
      </c>
      <c r="N15" s="43">
        <f t="shared" si="5"/>
        <v>1579</v>
      </c>
      <c r="O15" s="72">
        <f t="shared" si="6"/>
        <v>0.00363637201075942</v>
      </c>
      <c r="P15" s="68">
        <f t="shared" si="11"/>
        <v>0.0727274402151885</v>
      </c>
      <c r="Q15" s="80" t="e">
        <f>VLOOKUP(B15,'2021年教师高一级学历系数'!#REF!,2,FALSE)</f>
        <v>#REF!</v>
      </c>
      <c r="R15" s="68" t="e">
        <f t="shared" si="7"/>
        <v>#REF!</v>
      </c>
      <c r="S15" s="72" t="e">
        <f>VLOOKUP(B15,'2022年省级基础教育高质量发展奖补资金（截至2022年9月底'!$F$1:$L$81,10,FALSE)</f>
        <v>#N/A</v>
      </c>
      <c r="T15" s="72" t="e">
        <f>VLOOKUP(B15,#REF!,10,FALSE)</f>
        <v>#REF!</v>
      </c>
      <c r="U15" s="72" t="e">
        <f t="shared" si="12"/>
        <v>#N/A</v>
      </c>
      <c r="V15" s="68" t="e">
        <f t="shared" si="8"/>
        <v>#N/A</v>
      </c>
      <c r="W15" s="68" t="e">
        <f t="shared" si="9"/>
        <v>#REF!</v>
      </c>
      <c r="X15" s="68" t="e">
        <f t="shared" si="10"/>
        <v>#REF!</v>
      </c>
    </row>
    <row r="16" s="36" customFormat="true" ht="27" spans="1:24">
      <c r="A16" s="45" t="s">
        <v>123</v>
      </c>
      <c r="B16" s="46" t="s">
        <v>122</v>
      </c>
      <c r="C16" s="46" t="s">
        <v>215</v>
      </c>
      <c r="D16" s="46">
        <f>SUM(D17:D23)</f>
        <v>1163373</v>
      </c>
      <c r="E16" s="54">
        <f t="shared" si="2"/>
        <v>0.0926893096007925</v>
      </c>
      <c r="F16" s="55"/>
      <c r="G16" s="56"/>
      <c r="H16" s="61"/>
      <c r="I16" s="57"/>
      <c r="J16" s="57"/>
      <c r="K16" s="67"/>
      <c r="L16" s="46">
        <f>SUM(L17:L23)</f>
        <v>833296</v>
      </c>
      <c r="M16" s="46">
        <f>SUM(M17:M23)</f>
        <v>875400</v>
      </c>
      <c r="N16" s="46">
        <f>SUM(N17:N23)</f>
        <v>42104</v>
      </c>
      <c r="O16" s="74"/>
      <c r="P16" s="67"/>
      <c r="Q16" s="79"/>
      <c r="R16" s="67"/>
      <c r="S16" s="74"/>
      <c r="T16" s="74"/>
      <c r="U16" s="74"/>
      <c r="V16" s="67"/>
      <c r="W16" s="67"/>
      <c r="X16" s="82" t="e">
        <f>SUM(X17:X23)</f>
        <v>#REF!</v>
      </c>
    </row>
    <row r="17" s="34" customFormat="true" ht="27" spans="1:24">
      <c r="A17" s="47"/>
      <c r="B17" s="45" t="s">
        <v>25</v>
      </c>
      <c r="C17" s="45" t="s">
        <v>216</v>
      </c>
      <c r="D17" s="45">
        <v>133360</v>
      </c>
      <c r="E17" s="53">
        <f t="shared" si="2"/>
        <v>0.0106251789652688</v>
      </c>
      <c r="F17" s="58">
        <v>0.954876864582699</v>
      </c>
      <c r="G17" s="59">
        <v>1.2</v>
      </c>
      <c r="H17" s="60"/>
      <c r="I17" s="43">
        <v>1</v>
      </c>
      <c r="J17" s="43">
        <f t="shared" si="3"/>
        <v>0.0127502147583226</v>
      </c>
      <c r="K17" s="68">
        <f t="shared" si="4"/>
        <v>0.536612148371923</v>
      </c>
      <c r="L17" s="43">
        <f>VLOOKUP(B17,Sheet7!A12:H158,8,FALSE)</f>
        <v>92499</v>
      </c>
      <c r="M17" s="43">
        <f>VLOOKUP(B17,Sheet8!A13:H158,8,FALSE)</f>
        <v>95834</v>
      </c>
      <c r="N17" s="43">
        <f t="shared" si="5"/>
        <v>3335</v>
      </c>
      <c r="O17" s="72">
        <f t="shared" si="6"/>
        <v>0.00768036773646781</v>
      </c>
      <c r="P17" s="68">
        <f t="shared" si="11"/>
        <v>0.153607354729356</v>
      </c>
      <c r="Q17" s="80" t="e">
        <f>VLOOKUP(B17,'2021年教师高一级学历系数'!#REF!,2,FALSE)</f>
        <v>#REF!</v>
      </c>
      <c r="R17" s="68" t="e">
        <f t="shared" si="7"/>
        <v>#REF!</v>
      </c>
      <c r="S17" s="72">
        <v>0</v>
      </c>
      <c r="T17" s="72" t="e">
        <f>VLOOKUP(B17,#REF!,10,FALSE)</f>
        <v>#REF!</v>
      </c>
      <c r="U17" s="72" t="e">
        <f t="shared" si="12"/>
        <v>#REF!</v>
      </c>
      <c r="V17" s="68" t="e">
        <f t="shared" si="8"/>
        <v>#REF!</v>
      </c>
      <c r="W17" s="68" t="e">
        <f t="shared" si="9"/>
        <v>#REF!</v>
      </c>
      <c r="X17" s="68" t="e">
        <f t="shared" si="10"/>
        <v>#REF!</v>
      </c>
    </row>
    <row r="18" s="34" customFormat="true" ht="27" spans="1:24">
      <c r="A18" s="47"/>
      <c r="B18" s="45" t="s">
        <v>24</v>
      </c>
      <c r="C18" s="45" t="s">
        <v>217</v>
      </c>
      <c r="D18" s="45">
        <v>159398</v>
      </c>
      <c r="E18" s="53">
        <f t="shared" si="2"/>
        <v>0.0126997021348674</v>
      </c>
      <c r="F18" s="58">
        <v>0.626655033067221</v>
      </c>
      <c r="G18" s="59">
        <v>1.1</v>
      </c>
      <c r="H18" s="60"/>
      <c r="I18" s="43">
        <v>1</v>
      </c>
      <c r="J18" s="43">
        <f t="shared" si="3"/>
        <v>0.0139696723483542</v>
      </c>
      <c r="K18" s="68">
        <f t="shared" si="4"/>
        <v>0.5879348727055</v>
      </c>
      <c r="L18" s="43">
        <f>VLOOKUP(B18,Sheet7!A13:H159,8,FALSE)</f>
        <v>118480</v>
      </c>
      <c r="M18" s="43">
        <f>VLOOKUP(B18,Sheet8!A14:H159,8,FALSE)</f>
        <v>120079</v>
      </c>
      <c r="N18" s="43">
        <f t="shared" si="5"/>
        <v>1599</v>
      </c>
      <c r="O18" s="72">
        <f t="shared" si="6"/>
        <v>0.00368243118758982</v>
      </c>
      <c r="P18" s="68">
        <f t="shared" si="11"/>
        <v>0.0736486237517963</v>
      </c>
      <c r="Q18" s="80" t="e">
        <f>VLOOKUP(B18,'2021年教师高一级学历系数'!#REF!,2,FALSE)</f>
        <v>#REF!</v>
      </c>
      <c r="R18" s="68" t="e">
        <f t="shared" si="7"/>
        <v>#REF!</v>
      </c>
      <c r="S18" s="72">
        <v>0</v>
      </c>
      <c r="T18" s="72" t="e">
        <f>VLOOKUP(B18,#REF!,10,FALSE)</f>
        <v>#REF!</v>
      </c>
      <c r="U18" s="72" t="e">
        <f t="shared" si="12"/>
        <v>#REF!</v>
      </c>
      <c r="V18" s="68" t="e">
        <f t="shared" si="8"/>
        <v>#REF!</v>
      </c>
      <c r="W18" s="68" t="e">
        <f t="shared" si="9"/>
        <v>#REF!</v>
      </c>
      <c r="X18" s="68" t="e">
        <f t="shared" si="10"/>
        <v>#REF!</v>
      </c>
    </row>
    <row r="19" s="34" customFormat="true" ht="27" spans="1:24">
      <c r="A19" s="47"/>
      <c r="B19" s="45" t="s">
        <v>23</v>
      </c>
      <c r="C19" s="45" t="s">
        <v>218</v>
      </c>
      <c r="D19" s="45">
        <v>60252</v>
      </c>
      <c r="E19" s="53">
        <f t="shared" si="2"/>
        <v>0.00480045203220889</v>
      </c>
      <c r="F19" s="58">
        <v>0.721270674917775</v>
      </c>
      <c r="G19" s="59">
        <v>1.1</v>
      </c>
      <c r="H19" s="60"/>
      <c r="I19" s="43">
        <v>1</v>
      </c>
      <c r="J19" s="43">
        <f t="shared" si="3"/>
        <v>0.00528049723542978</v>
      </c>
      <c r="K19" s="68">
        <f t="shared" si="4"/>
        <v>0.222237744201632</v>
      </c>
      <c r="L19" s="43">
        <f>VLOOKUP(B19,Sheet7!A14:H160,8,FALSE)</f>
        <v>44753</v>
      </c>
      <c r="M19" s="43">
        <f>VLOOKUP(B19,Sheet8!A15:H160,8,FALSE)</f>
        <v>48495</v>
      </c>
      <c r="N19" s="43">
        <f t="shared" si="5"/>
        <v>3742</v>
      </c>
      <c r="O19" s="72">
        <f t="shared" si="6"/>
        <v>0.00861767198496628</v>
      </c>
      <c r="P19" s="68">
        <f t="shared" si="11"/>
        <v>0.172353439699326</v>
      </c>
      <c r="Q19" s="80" t="e">
        <f>VLOOKUP(B19,'2021年教师高一级学历系数'!#REF!,2,FALSE)</f>
        <v>#REF!</v>
      </c>
      <c r="R19" s="68" t="e">
        <f t="shared" si="7"/>
        <v>#REF!</v>
      </c>
      <c r="S19" s="72">
        <v>0</v>
      </c>
      <c r="T19" s="72" t="e">
        <f>VLOOKUP(B19,#REF!,10,FALSE)</f>
        <v>#REF!</v>
      </c>
      <c r="U19" s="72" t="e">
        <f t="shared" si="12"/>
        <v>#REF!</v>
      </c>
      <c r="V19" s="68" t="e">
        <f t="shared" si="8"/>
        <v>#REF!</v>
      </c>
      <c r="W19" s="68" t="e">
        <f t="shared" si="9"/>
        <v>#REF!</v>
      </c>
      <c r="X19" s="68" t="e">
        <f t="shared" si="10"/>
        <v>#REF!</v>
      </c>
    </row>
    <row r="20" s="34" customFormat="true" ht="27" spans="1:24">
      <c r="A20" s="47"/>
      <c r="B20" s="45" t="s">
        <v>21</v>
      </c>
      <c r="C20" s="45" t="s">
        <v>219</v>
      </c>
      <c r="D20" s="45">
        <v>358664</v>
      </c>
      <c r="E20" s="53">
        <f t="shared" si="2"/>
        <v>0.0285758037522434</v>
      </c>
      <c r="F20" s="58">
        <v>0.670492557101567</v>
      </c>
      <c r="G20" s="59">
        <v>1.1</v>
      </c>
      <c r="H20" s="60" t="e">
        <f>VLOOKUP(B20,#REF!,2,FALSE)</f>
        <v>#REF!</v>
      </c>
      <c r="I20" s="43">
        <v>1.2</v>
      </c>
      <c r="J20" s="43">
        <f t="shared" si="3"/>
        <v>0.0377200609529613</v>
      </c>
      <c r="K20" s="68">
        <f t="shared" si="4"/>
        <v>1.58750604035719</v>
      </c>
      <c r="L20" s="43">
        <f>VLOOKUP(B20,Sheet7!A15:H161,8,FALSE)</f>
        <v>245841</v>
      </c>
      <c r="M20" s="43">
        <f>VLOOKUP(B20,Sheet8!A16:H161,8,FALSE)</f>
        <v>261952</v>
      </c>
      <c r="N20" s="43">
        <f t="shared" si="5"/>
        <v>16111</v>
      </c>
      <c r="O20" s="72">
        <f t="shared" si="6"/>
        <v>0.037102969895722</v>
      </c>
      <c r="P20" s="68">
        <f t="shared" si="11"/>
        <v>0.74205939791444</v>
      </c>
      <c r="Q20" s="80" t="e">
        <f>VLOOKUP(B20,'2021年教师高一级学历系数'!#REF!,2,FALSE)</f>
        <v>#REF!</v>
      </c>
      <c r="R20" s="68" t="e">
        <f t="shared" si="7"/>
        <v>#REF!</v>
      </c>
      <c r="S20" s="72">
        <v>0</v>
      </c>
      <c r="T20" s="72" t="e">
        <f>VLOOKUP(B20,#REF!,10,FALSE)</f>
        <v>#REF!</v>
      </c>
      <c r="U20" s="72" t="e">
        <f t="shared" si="12"/>
        <v>#REF!</v>
      </c>
      <c r="V20" s="68" t="e">
        <f t="shared" si="8"/>
        <v>#REF!</v>
      </c>
      <c r="W20" s="68" t="e">
        <f t="shared" si="9"/>
        <v>#REF!</v>
      </c>
      <c r="X20" s="68" t="e">
        <f t="shared" si="10"/>
        <v>#REF!</v>
      </c>
    </row>
    <row r="21" s="34" customFormat="true" ht="27" spans="1:24">
      <c r="A21" s="47"/>
      <c r="B21" s="45" t="s">
        <v>20</v>
      </c>
      <c r="C21" s="45" t="s">
        <v>220</v>
      </c>
      <c r="D21" s="45">
        <v>292358</v>
      </c>
      <c r="E21" s="53">
        <f t="shared" si="2"/>
        <v>0.0232930119370731</v>
      </c>
      <c r="F21" s="58">
        <v>0.55930132028871</v>
      </c>
      <c r="G21" s="59">
        <v>1</v>
      </c>
      <c r="H21" s="60" t="e">
        <f>VLOOKUP(B21,#REF!,2,FALSE)</f>
        <v>#REF!</v>
      </c>
      <c r="I21" s="43">
        <v>1.2</v>
      </c>
      <c r="J21" s="43">
        <f t="shared" si="3"/>
        <v>0.0279516143244877</v>
      </c>
      <c r="K21" s="68">
        <f t="shared" si="4"/>
        <v>1.17638613132663</v>
      </c>
      <c r="L21" s="43">
        <f>VLOOKUP(B21,Sheet7!A16:H162,8,FALSE)</f>
        <v>201661</v>
      </c>
      <c r="M21" s="43">
        <f>VLOOKUP(B21,Sheet8!A17:H162,8,FALSE)</f>
        <v>218205</v>
      </c>
      <c r="N21" s="43">
        <f t="shared" si="5"/>
        <v>16544</v>
      </c>
      <c r="O21" s="72">
        <f t="shared" si="6"/>
        <v>0.0381001510741</v>
      </c>
      <c r="P21" s="68">
        <f t="shared" si="11"/>
        <v>0.762003021482</v>
      </c>
      <c r="Q21" s="80" t="e">
        <f>VLOOKUP(B21,'2021年教师高一级学历系数'!#REF!,2,FALSE)</f>
        <v>#REF!</v>
      </c>
      <c r="R21" s="68" t="e">
        <f t="shared" si="7"/>
        <v>#REF!</v>
      </c>
      <c r="S21" s="72">
        <v>0</v>
      </c>
      <c r="T21" s="72" t="e">
        <f>VLOOKUP(B21,#REF!,10,FALSE)</f>
        <v>#REF!</v>
      </c>
      <c r="U21" s="72" t="e">
        <f t="shared" si="12"/>
        <v>#REF!</v>
      </c>
      <c r="V21" s="68" t="e">
        <f t="shared" si="8"/>
        <v>#REF!</v>
      </c>
      <c r="W21" s="68" t="e">
        <f t="shared" si="9"/>
        <v>#REF!</v>
      </c>
      <c r="X21" s="68" t="e">
        <f t="shared" si="10"/>
        <v>#REF!</v>
      </c>
    </row>
    <row r="22" s="34" customFormat="true" ht="27" spans="1:24">
      <c r="A22" s="47"/>
      <c r="B22" s="45" t="s">
        <v>22</v>
      </c>
      <c r="C22" s="45" t="s">
        <v>221</v>
      </c>
      <c r="D22" s="45">
        <v>151186</v>
      </c>
      <c r="E22" s="53">
        <f t="shared" si="2"/>
        <v>0.0120454282171801</v>
      </c>
      <c r="F22" s="58">
        <v>0.749714717488676</v>
      </c>
      <c r="G22" s="59">
        <v>1.1</v>
      </c>
      <c r="H22" s="60"/>
      <c r="I22" s="43">
        <v>1</v>
      </c>
      <c r="J22" s="43">
        <f t="shared" si="3"/>
        <v>0.0132499710388981</v>
      </c>
      <c r="K22" s="68">
        <f t="shared" si="4"/>
        <v>0.557645150283277</v>
      </c>
      <c r="L22" s="43">
        <f>VLOOKUP(B22,Sheet7!A17:H163,8,FALSE)</f>
        <v>123006</v>
      </c>
      <c r="M22" s="43">
        <f>VLOOKUP(B22,Sheet8!A18:H163,8,FALSE)</f>
        <v>123775</v>
      </c>
      <c r="N22" s="43">
        <f t="shared" si="5"/>
        <v>769</v>
      </c>
      <c r="O22" s="72">
        <f t="shared" si="6"/>
        <v>0.00177097534912856</v>
      </c>
      <c r="P22" s="68">
        <f t="shared" si="11"/>
        <v>0.0354195069825712</v>
      </c>
      <c r="Q22" s="80" t="e">
        <f>VLOOKUP(B22,'2021年教师高一级学历系数'!#REF!,2,FALSE)</f>
        <v>#REF!</v>
      </c>
      <c r="R22" s="68" t="e">
        <f t="shared" si="7"/>
        <v>#REF!</v>
      </c>
      <c r="S22" s="72" t="e">
        <f>VLOOKUP(B22,'2022年省级基础教育高质量发展奖补资金（截至2022年9月底'!$F$1:$L$81,10,FALSE)</f>
        <v>#N/A</v>
      </c>
      <c r="T22" s="72" t="e">
        <f>VLOOKUP(B22,#REF!,10,FALSE)</f>
        <v>#REF!</v>
      </c>
      <c r="U22" s="72" t="e">
        <f t="shared" si="12"/>
        <v>#N/A</v>
      </c>
      <c r="V22" s="68" t="e">
        <f t="shared" si="8"/>
        <v>#N/A</v>
      </c>
      <c r="W22" s="68" t="e">
        <f t="shared" si="9"/>
        <v>#REF!</v>
      </c>
      <c r="X22" s="68" t="e">
        <f t="shared" si="10"/>
        <v>#REF!</v>
      </c>
    </row>
    <row r="23" s="34" customFormat="true" ht="27" spans="1:24">
      <c r="A23" s="47"/>
      <c r="B23" s="45" t="s">
        <v>26</v>
      </c>
      <c r="C23" s="45" t="s">
        <v>222</v>
      </c>
      <c r="D23" s="45">
        <v>8155</v>
      </c>
      <c r="E23" s="53">
        <f t="shared" si="2"/>
        <v>0.000649732561950864</v>
      </c>
      <c r="F23" s="58">
        <v>1.28201297512228</v>
      </c>
      <c r="G23" s="59">
        <v>1.3</v>
      </c>
      <c r="H23" s="60"/>
      <c r="I23" s="43">
        <v>1</v>
      </c>
      <c r="J23" s="43">
        <f t="shared" si="3"/>
        <v>0.000844652330536124</v>
      </c>
      <c r="K23" s="68">
        <f t="shared" si="4"/>
        <v>0.0355484758733562</v>
      </c>
      <c r="L23" s="43">
        <f>VLOOKUP(B23,Sheet7!A18:H164,8,FALSE)</f>
        <v>7056</v>
      </c>
      <c r="M23" s="43">
        <f>VLOOKUP(B23,Sheet8!A19:H164,8,FALSE)</f>
        <v>7060</v>
      </c>
      <c r="N23" s="43">
        <f t="shared" si="5"/>
        <v>4</v>
      </c>
      <c r="O23" s="72">
        <f t="shared" si="6"/>
        <v>9.21183536607834e-6</v>
      </c>
      <c r="P23" s="68">
        <f t="shared" si="11"/>
        <v>0.000184236707321567</v>
      </c>
      <c r="Q23" s="80" t="e">
        <f>VLOOKUP(B23,'2021年教师高一级学历系数'!#REF!,2,FALSE)</f>
        <v>#REF!</v>
      </c>
      <c r="R23" s="68" t="e">
        <f t="shared" si="7"/>
        <v>#REF!</v>
      </c>
      <c r="S23" s="72">
        <v>0</v>
      </c>
      <c r="T23" s="72" t="e">
        <f>VLOOKUP(B23,#REF!,10,FALSE)</f>
        <v>#REF!</v>
      </c>
      <c r="U23" s="72" t="e">
        <f t="shared" si="12"/>
        <v>#REF!</v>
      </c>
      <c r="V23" s="68" t="e">
        <f t="shared" si="8"/>
        <v>#REF!</v>
      </c>
      <c r="W23" s="68" t="e">
        <f t="shared" si="9"/>
        <v>#REF!</v>
      </c>
      <c r="X23" s="68" t="e">
        <f t="shared" si="10"/>
        <v>#REF!</v>
      </c>
    </row>
    <row r="24" s="36" customFormat="true" ht="24" customHeight="true" spans="1:24">
      <c r="A24" s="47" t="s">
        <v>124</v>
      </c>
      <c r="B24" s="46" t="s">
        <v>122</v>
      </c>
      <c r="C24" s="46" t="s">
        <v>223</v>
      </c>
      <c r="D24" s="46">
        <f>SUM(D25:D27)</f>
        <v>314354</v>
      </c>
      <c r="E24" s="54">
        <f t="shared" si="2"/>
        <v>0.0250454972139181</v>
      </c>
      <c r="F24" s="55"/>
      <c r="G24" s="56"/>
      <c r="H24" s="61"/>
      <c r="I24" s="57"/>
      <c r="J24" s="57"/>
      <c r="K24" s="67"/>
      <c r="L24" s="46">
        <f>SUM(L25:L27)</f>
        <v>249993</v>
      </c>
      <c r="M24" s="46">
        <f>SUM(M25:M27)</f>
        <v>269781</v>
      </c>
      <c r="N24" s="46">
        <f>SUM(N25:N27)</f>
        <v>19788</v>
      </c>
      <c r="O24" s="74"/>
      <c r="P24" s="67"/>
      <c r="Q24" s="79"/>
      <c r="R24" s="67"/>
      <c r="S24" s="74"/>
      <c r="T24" s="74"/>
      <c r="U24" s="74"/>
      <c r="V24" s="67"/>
      <c r="W24" s="67"/>
      <c r="X24" s="82" t="e">
        <f>SUM(X25:X27)</f>
        <v>#REF!</v>
      </c>
    </row>
    <row r="25" s="34" customFormat="true" ht="27" spans="1:24">
      <c r="A25" s="47"/>
      <c r="B25" s="45" t="s">
        <v>62</v>
      </c>
      <c r="C25" s="45" t="s">
        <v>224</v>
      </c>
      <c r="D25" s="45">
        <v>117160</v>
      </c>
      <c r="E25" s="53">
        <f t="shared" si="2"/>
        <v>0.00933447786120948</v>
      </c>
      <c r="F25" s="58">
        <v>0.935796535919034</v>
      </c>
      <c r="G25" s="59">
        <v>1.2</v>
      </c>
      <c r="H25" s="60"/>
      <c r="I25" s="43">
        <v>1</v>
      </c>
      <c r="J25" s="43">
        <f t="shared" si="3"/>
        <v>0.0112013734334514</v>
      </c>
      <c r="K25" s="68">
        <f t="shared" si="4"/>
        <v>0.471426809412526</v>
      </c>
      <c r="L25" s="43">
        <f>VLOOKUP(B25,Sheet7!A20:H166,8,FALSE)</f>
        <v>96432</v>
      </c>
      <c r="M25" s="43">
        <f>VLOOKUP(B25,Sheet8!A21:H166,8,FALSE)</f>
        <v>103416</v>
      </c>
      <c r="N25" s="43">
        <f t="shared" si="5"/>
        <v>6984</v>
      </c>
      <c r="O25" s="72">
        <f t="shared" si="6"/>
        <v>0.0160838645491728</v>
      </c>
      <c r="P25" s="68">
        <f t="shared" si="11"/>
        <v>0.321677290983455</v>
      </c>
      <c r="Q25" s="80" t="e">
        <f>VLOOKUP(B25,'2021年教师高一级学历系数'!#REF!,2,FALSE)</f>
        <v>#REF!</v>
      </c>
      <c r="R25" s="68" t="e">
        <f t="shared" si="7"/>
        <v>#REF!</v>
      </c>
      <c r="S25" s="72" t="e">
        <f>VLOOKUP(B25,'2022年省级基础教育高质量发展奖补资金（截至2022年9月底'!$F$1:$L$81,10,FALSE)</f>
        <v>#N/A</v>
      </c>
      <c r="T25" s="72" t="e">
        <f>VLOOKUP(B25,#REF!,10,FALSE)</f>
        <v>#REF!</v>
      </c>
      <c r="U25" s="72" t="e">
        <f t="shared" si="12"/>
        <v>#N/A</v>
      </c>
      <c r="V25" s="68" t="e">
        <f t="shared" si="8"/>
        <v>#N/A</v>
      </c>
      <c r="W25" s="68" t="e">
        <f t="shared" si="9"/>
        <v>#REF!</v>
      </c>
      <c r="X25" s="68" t="e">
        <f t="shared" si="10"/>
        <v>#REF!</v>
      </c>
    </row>
    <row r="26" s="34" customFormat="true" ht="27" spans="1:24">
      <c r="A26" s="47"/>
      <c r="B26" s="45" t="s">
        <v>61</v>
      </c>
      <c r="C26" s="45" t="s">
        <v>225</v>
      </c>
      <c r="D26" s="45">
        <v>120719</v>
      </c>
      <c r="E26" s="53">
        <f t="shared" si="2"/>
        <v>0.00961803373956424</v>
      </c>
      <c r="F26" s="58">
        <v>0.941142777128469</v>
      </c>
      <c r="G26" s="59">
        <v>1.2</v>
      </c>
      <c r="H26" s="60"/>
      <c r="I26" s="43">
        <v>1</v>
      </c>
      <c r="J26" s="43">
        <f t="shared" si="3"/>
        <v>0.0115416404874771</v>
      </c>
      <c r="K26" s="68">
        <f t="shared" si="4"/>
        <v>0.485747465051816</v>
      </c>
      <c r="L26" s="43">
        <f>VLOOKUP(B26,Sheet7!A21:H167,8,FALSE)</f>
        <v>94673</v>
      </c>
      <c r="M26" s="43">
        <f>VLOOKUP(B26,Sheet8!A22:H167,8,FALSE)</f>
        <v>101665</v>
      </c>
      <c r="N26" s="43">
        <f t="shared" si="5"/>
        <v>6992</v>
      </c>
      <c r="O26" s="72">
        <f t="shared" si="6"/>
        <v>0.0161022882199049</v>
      </c>
      <c r="P26" s="68">
        <f t="shared" si="11"/>
        <v>0.322045764398099</v>
      </c>
      <c r="Q26" s="80" t="e">
        <f>VLOOKUP(B26,'2021年教师高一级学历系数'!#REF!,2,FALSE)</f>
        <v>#REF!</v>
      </c>
      <c r="R26" s="68" t="e">
        <f t="shared" si="7"/>
        <v>#REF!</v>
      </c>
      <c r="S26" s="72" t="e">
        <f>VLOOKUP(B26,'2022年省级基础教育高质量发展奖补资金（截至2022年9月底'!$F$1:$L$81,10,FALSE)</f>
        <v>#N/A</v>
      </c>
      <c r="T26" s="72" t="e">
        <f>VLOOKUP(B26,#REF!,10,FALSE)</f>
        <v>#REF!</v>
      </c>
      <c r="U26" s="72" t="e">
        <f t="shared" si="12"/>
        <v>#N/A</v>
      </c>
      <c r="V26" s="68" t="e">
        <f t="shared" si="8"/>
        <v>#N/A</v>
      </c>
      <c r="W26" s="68" t="e">
        <f t="shared" si="9"/>
        <v>#REF!</v>
      </c>
      <c r="X26" s="68" t="e">
        <f t="shared" si="10"/>
        <v>#REF!</v>
      </c>
    </row>
    <row r="27" s="34" customFormat="true" ht="27" spans="1:24">
      <c r="A27" s="47"/>
      <c r="B27" s="45" t="s">
        <v>60</v>
      </c>
      <c r="C27" s="45" t="s">
        <v>226</v>
      </c>
      <c r="D27" s="45">
        <v>76475</v>
      </c>
      <c r="E27" s="53">
        <f t="shared" si="2"/>
        <v>0.00609298561314437</v>
      </c>
      <c r="F27" s="58">
        <v>0.771090558001428</v>
      </c>
      <c r="G27" s="59">
        <v>1.1</v>
      </c>
      <c r="H27" s="60"/>
      <c r="I27" s="43">
        <v>1</v>
      </c>
      <c r="J27" s="43">
        <f t="shared" si="3"/>
        <v>0.00670228417445881</v>
      </c>
      <c r="K27" s="68">
        <f t="shared" si="4"/>
        <v>0.282075806410075</v>
      </c>
      <c r="L27" s="43">
        <f>VLOOKUP(B27,Sheet7!A22:H168,8,FALSE)</f>
        <v>58888</v>
      </c>
      <c r="M27" s="43">
        <f>VLOOKUP(B27,Sheet8!A23:H168,8,FALSE)</f>
        <v>64700</v>
      </c>
      <c r="N27" s="43">
        <f t="shared" si="5"/>
        <v>5812</v>
      </c>
      <c r="O27" s="72">
        <f t="shared" si="6"/>
        <v>0.0133847967869118</v>
      </c>
      <c r="P27" s="68">
        <f t="shared" si="11"/>
        <v>0.267695935738236</v>
      </c>
      <c r="Q27" s="80" t="e">
        <f>VLOOKUP(B27,'2021年教师高一级学历系数'!#REF!,2,FALSE)</f>
        <v>#REF!</v>
      </c>
      <c r="R27" s="68" t="e">
        <f t="shared" si="7"/>
        <v>#REF!</v>
      </c>
      <c r="S27" s="72" t="e">
        <f>VLOOKUP(B27,'2022年省级基础教育高质量发展奖补资金（截至2022年9月底'!$F$1:$L$81,10,FALSE)</f>
        <v>#N/A</v>
      </c>
      <c r="T27" s="72" t="e">
        <f>VLOOKUP(B27,#REF!,10,FALSE)</f>
        <v>#REF!</v>
      </c>
      <c r="U27" s="72" t="e">
        <f t="shared" si="12"/>
        <v>#N/A</v>
      </c>
      <c r="V27" s="68" t="e">
        <f t="shared" si="8"/>
        <v>#N/A</v>
      </c>
      <c r="W27" s="68" t="e">
        <f t="shared" si="9"/>
        <v>#REF!</v>
      </c>
      <c r="X27" s="68" t="e">
        <f t="shared" si="10"/>
        <v>#REF!</v>
      </c>
    </row>
    <row r="28" s="36" customFormat="true" ht="27" spans="1:24">
      <c r="A28" s="45" t="s">
        <v>125</v>
      </c>
      <c r="B28" s="46" t="s">
        <v>122</v>
      </c>
      <c r="C28" s="46" t="s">
        <v>227</v>
      </c>
      <c r="D28" s="46">
        <f>SUM(D29:D37)</f>
        <v>1508887</v>
      </c>
      <c r="E28" s="54">
        <f t="shared" si="2"/>
        <v>0.120217414617333</v>
      </c>
      <c r="F28" s="55"/>
      <c r="G28" s="56"/>
      <c r="H28" s="61"/>
      <c r="I28" s="57"/>
      <c r="J28" s="57"/>
      <c r="K28" s="67"/>
      <c r="L28" s="46">
        <f>SUM(L29:L37)</f>
        <v>1131578</v>
      </c>
      <c r="M28" s="46">
        <f>SUM(M29:M37)</f>
        <v>1210741</v>
      </c>
      <c r="N28" s="46">
        <f>SUM(N29:N37)</f>
        <v>79163</v>
      </c>
      <c r="O28" s="74"/>
      <c r="P28" s="67"/>
      <c r="Q28" s="79"/>
      <c r="R28" s="67"/>
      <c r="S28" s="74"/>
      <c r="T28" s="74"/>
      <c r="U28" s="74"/>
      <c r="V28" s="67"/>
      <c r="W28" s="67"/>
      <c r="X28" s="82" t="e">
        <f>SUM(X29:X37)</f>
        <v>#REF!</v>
      </c>
    </row>
    <row r="29" s="34" customFormat="true" ht="27" spans="1:24">
      <c r="A29" s="47"/>
      <c r="B29" s="45" t="s">
        <v>67</v>
      </c>
      <c r="C29" s="45" t="s">
        <v>228</v>
      </c>
      <c r="D29" s="45">
        <v>97540</v>
      </c>
      <c r="E29" s="53">
        <f t="shared" si="2"/>
        <v>0.00777129541295982</v>
      </c>
      <c r="F29" s="58">
        <v>0.710425545426</v>
      </c>
      <c r="G29" s="59">
        <v>1.1</v>
      </c>
      <c r="H29" s="60"/>
      <c r="I29" s="43">
        <v>1</v>
      </c>
      <c r="J29" s="43">
        <f t="shared" si="3"/>
        <v>0.0085484249542558</v>
      </c>
      <c r="K29" s="68">
        <f t="shared" si="4"/>
        <v>0.359773444357486</v>
      </c>
      <c r="L29" s="43">
        <f>VLOOKUP(B29,Sheet7!A24:H170,8,FALSE)</f>
        <v>55943</v>
      </c>
      <c r="M29" s="43">
        <f>VLOOKUP(B29,Sheet8!A25:H170,8,FALSE)</f>
        <v>62746</v>
      </c>
      <c r="N29" s="43">
        <f t="shared" si="5"/>
        <v>6803</v>
      </c>
      <c r="O29" s="72">
        <f t="shared" si="6"/>
        <v>0.0156670289988577</v>
      </c>
      <c r="P29" s="68">
        <f t="shared" si="11"/>
        <v>0.313340579977155</v>
      </c>
      <c r="Q29" s="80" t="e">
        <f>VLOOKUP(B29,'2021年教师高一级学历系数'!#REF!,2,FALSE)</f>
        <v>#REF!</v>
      </c>
      <c r="R29" s="68" t="e">
        <f t="shared" si="7"/>
        <v>#REF!</v>
      </c>
      <c r="S29" s="72">
        <v>0</v>
      </c>
      <c r="T29" s="72" t="e">
        <f>VLOOKUP(B29,#REF!,10,FALSE)</f>
        <v>#REF!</v>
      </c>
      <c r="U29" s="72" t="e">
        <f t="shared" si="12"/>
        <v>#REF!</v>
      </c>
      <c r="V29" s="68" t="e">
        <f t="shared" si="8"/>
        <v>#REF!</v>
      </c>
      <c r="W29" s="68" t="e">
        <f t="shared" si="9"/>
        <v>#REF!</v>
      </c>
      <c r="X29" s="68" t="e">
        <f t="shared" si="10"/>
        <v>#REF!</v>
      </c>
    </row>
    <row r="30" s="34" customFormat="true" ht="27" spans="1:24">
      <c r="A30" s="47"/>
      <c r="B30" s="45" t="s">
        <v>72</v>
      </c>
      <c r="C30" s="45" t="s">
        <v>229</v>
      </c>
      <c r="D30" s="45">
        <v>164748</v>
      </c>
      <c r="E30" s="53">
        <f t="shared" si="2"/>
        <v>0.0131259521908376</v>
      </c>
      <c r="F30" s="58">
        <v>0.635029070700496</v>
      </c>
      <c r="G30" s="59">
        <v>1.1</v>
      </c>
      <c r="H30" s="60"/>
      <c r="I30" s="43">
        <v>1</v>
      </c>
      <c r="J30" s="43">
        <f t="shared" si="3"/>
        <v>0.0144385474099214</v>
      </c>
      <c r="K30" s="68">
        <f t="shared" si="4"/>
        <v>0.607668191624021</v>
      </c>
      <c r="L30" s="43">
        <f>VLOOKUP(B30,Sheet7!A25:H171,8,FALSE)</f>
        <v>95181</v>
      </c>
      <c r="M30" s="43">
        <f>VLOOKUP(B30,Sheet8!A26:H171,8,FALSE)</f>
        <v>97586</v>
      </c>
      <c r="N30" s="43">
        <f t="shared" si="5"/>
        <v>2405</v>
      </c>
      <c r="O30" s="72">
        <f t="shared" si="6"/>
        <v>0.0055386160138546</v>
      </c>
      <c r="P30" s="68">
        <f t="shared" si="11"/>
        <v>0.110772320277092</v>
      </c>
      <c r="Q30" s="80" t="e">
        <f>VLOOKUP(B30,'2021年教师高一级学历系数'!#REF!,2,FALSE)</f>
        <v>#REF!</v>
      </c>
      <c r="R30" s="68" t="e">
        <f t="shared" si="7"/>
        <v>#REF!</v>
      </c>
      <c r="S30" s="72" t="e">
        <f>VLOOKUP(B30,'2022年省级基础教育高质量发展奖补资金（截至2022年9月底'!$F$1:$L$81,10,FALSE)</f>
        <v>#N/A</v>
      </c>
      <c r="T30" s="72" t="e">
        <f>VLOOKUP(B30,#REF!,10,FALSE)</f>
        <v>#REF!</v>
      </c>
      <c r="U30" s="72" t="e">
        <f t="shared" si="12"/>
        <v>#N/A</v>
      </c>
      <c r="V30" s="68" t="e">
        <f t="shared" si="8"/>
        <v>#N/A</v>
      </c>
      <c r="W30" s="68" t="e">
        <f t="shared" si="9"/>
        <v>#REF!</v>
      </c>
      <c r="X30" s="68" t="e">
        <f t="shared" si="10"/>
        <v>#REF!</v>
      </c>
    </row>
    <row r="31" s="34" customFormat="true" ht="27" spans="1:24">
      <c r="A31" s="47"/>
      <c r="B31" s="45" t="s">
        <v>69</v>
      </c>
      <c r="C31" s="45" t="s">
        <v>230</v>
      </c>
      <c r="D31" s="45">
        <v>64181</v>
      </c>
      <c r="E31" s="53">
        <f t="shared" si="2"/>
        <v>0.00511348688639711</v>
      </c>
      <c r="F31" s="58">
        <v>0.640478825025709</v>
      </c>
      <c r="G31" s="59">
        <v>1.1</v>
      </c>
      <c r="H31" s="60"/>
      <c r="I31" s="43">
        <v>1</v>
      </c>
      <c r="J31" s="43">
        <f t="shared" si="3"/>
        <v>0.00562483557503682</v>
      </c>
      <c r="K31" s="68">
        <f t="shared" si="4"/>
        <v>0.236729746076561</v>
      </c>
      <c r="L31" s="43">
        <f>VLOOKUP(B31,Sheet7!A26:H172,8,FALSE)</f>
        <v>48508</v>
      </c>
      <c r="M31" s="43">
        <f>VLOOKUP(B31,Sheet8!A27:H172,8,FALSE)</f>
        <v>55783</v>
      </c>
      <c r="N31" s="43">
        <f t="shared" si="5"/>
        <v>7275</v>
      </c>
      <c r="O31" s="72">
        <f t="shared" si="6"/>
        <v>0.016754025572055</v>
      </c>
      <c r="P31" s="68">
        <f t="shared" si="11"/>
        <v>0.335080511441099</v>
      </c>
      <c r="Q31" s="80" t="e">
        <f>VLOOKUP(B31,'2021年教师高一级学历系数'!#REF!,2,FALSE)</f>
        <v>#REF!</v>
      </c>
      <c r="R31" s="68" t="e">
        <f t="shared" si="7"/>
        <v>#REF!</v>
      </c>
      <c r="S31" s="72" t="e">
        <f>VLOOKUP(B31,'2022年省级基础教育高质量发展奖补资金（截至2022年9月底'!$F$1:$L$81,10,FALSE)</f>
        <v>#N/A</v>
      </c>
      <c r="T31" s="72" t="e">
        <f>VLOOKUP(B31,#REF!,10,FALSE)</f>
        <v>#REF!</v>
      </c>
      <c r="U31" s="72" t="e">
        <f t="shared" si="12"/>
        <v>#N/A</v>
      </c>
      <c r="V31" s="68" t="e">
        <f t="shared" si="8"/>
        <v>#N/A</v>
      </c>
      <c r="W31" s="68" t="e">
        <f t="shared" si="9"/>
        <v>#REF!</v>
      </c>
      <c r="X31" s="68" t="e">
        <f t="shared" si="10"/>
        <v>#REF!</v>
      </c>
    </row>
    <row r="32" s="34" customFormat="true" ht="27" spans="1:24">
      <c r="A32" s="47"/>
      <c r="B32" s="45" t="s">
        <v>68</v>
      </c>
      <c r="C32" s="45" t="s">
        <v>231</v>
      </c>
      <c r="D32" s="45">
        <v>104849</v>
      </c>
      <c r="E32" s="53">
        <f t="shared" si="2"/>
        <v>0.00835362469503203</v>
      </c>
      <c r="F32" s="58">
        <v>0.453163869205592</v>
      </c>
      <c r="G32" s="59">
        <v>1</v>
      </c>
      <c r="H32" s="60"/>
      <c r="I32" s="43">
        <v>1</v>
      </c>
      <c r="J32" s="43">
        <f t="shared" si="3"/>
        <v>0.00835362469503203</v>
      </c>
      <c r="K32" s="68">
        <f t="shared" si="4"/>
        <v>0.351574979658117</v>
      </c>
      <c r="L32" s="43">
        <f>VLOOKUP(B32,Sheet7!A27:H173,8,FALSE)</f>
        <v>71580</v>
      </c>
      <c r="M32" s="43">
        <f>VLOOKUP(B32,Sheet8!A28:H173,8,FALSE)</f>
        <v>80923</v>
      </c>
      <c r="N32" s="43">
        <f t="shared" si="5"/>
        <v>9343</v>
      </c>
      <c r="O32" s="72">
        <f t="shared" si="6"/>
        <v>0.0215165444563175</v>
      </c>
      <c r="P32" s="68">
        <f t="shared" si="11"/>
        <v>0.430330889126349</v>
      </c>
      <c r="Q32" s="80" t="e">
        <f>VLOOKUP(B32,'2021年教师高一级学历系数'!#REF!,2,FALSE)</f>
        <v>#REF!</v>
      </c>
      <c r="R32" s="68" t="e">
        <f t="shared" si="7"/>
        <v>#REF!</v>
      </c>
      <c r="S32" s="72" t="e">
        <f>VLOOKUP(B32,'2022年省级基础教育高质量发展奖补资金（截至2022年9月底'!$F$1:$L$81,10,FALSE)</f>
        <v>#N/A</v>
      </c>
      <c r="T32" s="72" t="e">
        <f>VLOOKUP(B32,#REF!,10,FALSE)</f>
        <v>#REF!</v>
      </c>
      <c r="U32" s="72" t="e">
        <f t="shared" si="12"/>
        <v>#N/A</v>
      </c>
      <c r="V32" s="68" t="e">
        <f t="shared" si="8"/>
        <v>#N/A</v>
      </c>
      <c r="W32" s="68" t="e">
        <f t="shared" si="9"/>
        <v>#REF!</v>
      </c>
      <c r="X32" s="68" t="e">
        <f t="shared" si="10"/>
        <v>#REF!</v>
      </c>
    </row>
    <row r="33" s="34" customFormat="true" ht="27" spans="1:24">
      <c r="A33" s="47"/>
      <c r="B33" s="45" t="s">
        <v>70</v>
      </c>
      <c r="C33" s="45" t="s">
        <v>232</v>
      </c>
      <c r="D33" s="45">
        <v>158623</v>
      </c>
      <c r="E33" s="53">
        <f t="shared" si="2"/>
        <v>0.0126379556314325</v>
      </c>
      <c r="F33" s="58">
        <v>0.61336359615331</v>
      </c>
      <c r="G33" s="59">
        <v>1.1</v>
      </c>
      <c r="H33" s="60"/>
      <c r="I33" s="43">
        <v>1</v>
      </c>
      <c r="J33" s="43">
        <f t="shared" si="3"/>
        <v>0.0139017511945757</v>
      </c>
      <c r="K33" s="68">
        <f t="shared" si="4"/>
        <v>0.585076307815434</v>
      </c>
      <c r="L33" s="43">
        <f>VLOOKUP(B33,Sheet7!A28:H174,8,FALSE)</f>
        <v>131655</v>
      </c>
      <c r="M33" s="43">
        <f>VLOOKUP(B33,Sheet8!A29:H174,8,FALSE)</f>
        <v>138549</v>
      </c>
      <c r="N33" s="43">
        <f t="shared" si="5"/>
        <v>6894</v>
      </c>
      <c r="O33" s="72">
        <f t="shared" si="6"/>
        <v>0.015876598253436</v>
      </c>
      <c r="P33" s="68">
        <f t="shared" si="11"/>
        <v>0.31753196506872</v>
      </c>
      <c r="Q33" s="80" t="e">
        <f>VLOOKUP(B33,'2021年教师高一级学历系数'!#REF!,2,FALSE)</f>
        <v>#REF!</v>
      </c>
      <c r="R33" s="68" t="e">
        <f t="shared" si="7"/>
        <v>#REF!</v>
      </c>
      <c r="S33" s="72" t="e">
        <f>VLOOKUP(B33,'2022年省级基础教育高质量发展奖补资金（截至2022年9月底'!$F$1:$L$81,10,FALSE)</f>
        <v>#N/A</v>
      </c>
      <c r="T33" s="72" t="e">
        <f>VLOOKUP(B33,#REF!,10,FALSE)</f>
        <v>#REF!</v>
      </c>
      <c r="U33" s="72" t="e">
        <f t="shared" si="12"/>
        <v>#N/A</v>
      </c>
      <c r="V33" s="68" t="e">
        <f t="shared" si="8"/>
        <v>#N/A</v>
      </c>
      <c r="W33" s="68" t="e">
        <f t="shared" si="9"/>
        <v>#REF!</v>
      </c>
      <c r="X33" s="68" t="e">
        <f t="shared" si="10"/>
        <v>#REF!</v>
      </c>
    </row>
    <row r="34" s="34" customFormat="true" ht="27" spans="1:24">
      <c r="A34" s="47"/>
      <c r="B34" s="45" t="s">
        <v>75</v>
      </c>
      <c r="C34" s="45" t="s">
        <v>233</v>
      </c>
      <c r="D34" s="45">
        <v>138585</v>
      </c>
      <c r="E34" s="53">
        <f t="shared" si="2"/>
        <v>0.0110414699077818</v>
      </c>
      <c r="F34" s="58">
        <v>0.601043774062021</v>
      </c>
      <c r="G34" s="59">
        <v>1.1</v>
      </c>
      <c r="H34" s="60"/>
      <c r="I34" s="43">
        <v>1</v>
      </c>
      <c r="J34" s="43">
        <f t="shared" si="3"/>
        <v>0.01214561689856</v>
      </c>
      <c r="K34" s="68">
        <f t="shared" si="4"/>
        <v>0.511166729406214</v>
      </c>
      <c r="L34" s="43">
        <f>VLOOKUP(B34,Sheet7!A29:H175,8,FALSE)</f>
        <v>106938</v>
      </c>
      <c r="M34" s="43">
        <f>VLOOKUP(B34,Sheet8!A30:H175,8,FALSE)</f>
        <v>117125</v>
      </c>
      <c r="N34" s="43">
        <f t="shared" si="5"/>
        <v>10187</v>
      </c>
      <c r="O34" s="72">
        <f t="shared" si="6"/>
        <v>0.02346024171856</v>
      </c>
      <c r="P34" s="68">
        <f t="shared" si="11"/>
        <v>0.4692048343712</v>
      </c>
      <c r="Q34" s="80" t="e">
        <f>VLOOKUP(B34,'2021年教师高一级学历系数'!#REF!,2,FALSE)</f>
        <v>#REF!</v>
      </c>
      <c r="R34" s="68" t="e">
        <f t="shared" si="7"/>
        <v>#REF!</v>
      </c>
      <c r="S34" s="72" t="e">
        <f>VLOOKUP(B34,'2022年省级基础教育高质量发展奖补资金（截至2022年9月底'!$F$1:$L$81,10,FALSE)</f>
        <v>#N/A</v>
      </c>
      <c r="T34" s="72" t="e">
        <f>VLOOKUP(B34,#REF!,10,FALSE)</f>
        <v>#REF!</v>
      </c>
      <c r="U34" s="72" t="e">
        <f t="shared" si="12"/>
        <v>#N/A</v>
      </c>
      <c r="V34" s="68" t="e">
        <f t="shared" si="8"/>
        <v>#N/A</v>
      </c>
      <c r="W34" s="68" t="e">
        <f t="shared" si="9"/>
        <v>#REF!</v>
      </c>
      <c r="X34" s="68" t="e">
        <f t="shared" si="10"/>
        <v>#REF!</v>
      </c>
    </row>
    <row r="35" s="34" customFormat="true" ht="27" spans="1:24">
      <c r="A35" s="47"/>
      <c r="B35" s="45" t="s">
        <v>74</v>
      </c>
      <c r="C35" s="45" t="s">
        <v>234</v>
      </c>
      <c r="D35" s="45">
        <v>308780</v>
      </c>
      <c r="E35" s="53">
        <f t="shared" si="2"/>
        <v>0.0246014004266325</v>
      </c>
      <c r="F35" s="58">
        <v>0.752836669226933</v>
      </c>
      <c r="G35" s="59">
        <v>1.1</v>
      </c>
      <c r="H35" s="60"/>
      <c r="I35" s="43">
        <v>1</v>
      </c>
      <c r="J35" s="43">
        <f t="shared" si="3"/>
        <v>0.0270615404692957</v>
      </c>
      <c r="K35" s="68">
        <f t="shared" si="4"/>
        <v>1.13892602161887</v>
      </c>
      <c r="L35" s="43">
        <f>VLOOKUP(B35,Sheet7!A30:H176,8,FALSE)</f>
        <v>241434</v>
      </c>
      <c r="M35" s="43">
        <f>VLOOKUP(B35,Sheet8!A31:H176,8,FALSE)</f>
        <v>259995</v>
      </c>
      <c r="N35" s="43">
        <f t="shared" si="5"/>
        <v>18561</v>
      </c>
      <c r="O35" s="72">
        <f t="shared" si="6"/>
        <v>0.042745219057445</v>
      </c>
      <c r="P35" s="68">
        <f t="shared" si="11"/>
        <v>0.8549043811489</v>
      </c>
      <c r="Q35" s="80" t="e">
        <f>VLOOKUP(B35,'2021年教师高一级学历系数'!#REF!,2,FALSE)</f>
        <v>#REF!</v>
      </c>
      <c r="R35" s="68" t="e">
        <f t="shared" si="7"/>
        <v>#REF!</v>
      </c>
      <c r="S35" s="72" t="e">
        <f>VLOOKUP(B35,'2022年省级基础教育高质量发展奖补资金（截至2022年9月底'!$F$1:$L$81,10,FALSE)</f>
        <v>#N/A</v>
      </c>
      <c r="T35" s="72" t="e">
        <f>VLOOKUP(B35,#REF!,10,FALSE)</f>
        <v>#REF!</v>
      </c>
      <c r="U35" s="72" t="e">
        <f t="shared" si="12"/>
        <v>#N/A</v>
      </c>
      <c r="V35" s="68" t="e">
        <f t="shared" si="8"/>
        <v>#N/A</v>
      </c>
      <c r="W35" s="68" t="e">
        <f t="shared" si="9"/>
        <v>#REF!</v>
      </c>
      <c r="X35" s="68" t="e">
        <f t="shared" si="10"/>
        <v>#REF!</v>
      </c>
    </row>
    <row r="36" s="34" customFormat="true" ht="27" spans="1:24">
      <c r="A36" s="47"/>
      <c r="B36" s="45" t="s">
        <v>73</v>
      </c>
      <c r="C36" s="45" t="s">
        <v>235</v>
      </c>
      <c r="D36" s="45">
        <v>282388</v>
      </c>
      <c r="E36" s="53">
        <f t="shared" si="2"/>
        <v>0.022498673047723</v>
      </c>
      <c r="F36" s="58">
        <v>0.578673749484711</v>
      </c>
      <c r="G36" s="59">
        <v>1</v>
      </c>
      <c r="H36" s="60"/>
      <c r="I36" s="43">
        <v>1</v>
      </c>
      <c r="J36" s="43">
        <f t="shared" si="3"/>
        <v>0.022498673047723</v>
      </c>
      <c r="K36" s="68">
        <f t="shared" si="4"/>
        <v>0.946890817801756</v>
      </c>
      <c r="L36" s="43">
        <f>VLOOKUP(B36,Sheet7!A31:H177,8,FALSE)</f>
        <v>228887</v>
      </c>
      <c r="M36" s="43">
        <f>VLOOKUP(B36,Sheet8!A32:H177,8,FALSE)</f>
        <v>237818</v>
      </c>
      <c r="N36" s="43">
        <f t="shared" si="5"/>
        <v>8931</v>
      </c>
      <c r="O36" s="72">
        <f t="shared" si="6"/>
        <v>0.0205677254136114</v>
      </c>
      <c r="P36" s="68">
        <f t="shared" si="11"/>
        <v>0.411354508272228</v>
      </c>
      <c r="Q36" s="80" t="e">
        <f>VLOOKUP(B36,'2021年教师高一级学历系数'!#REF!,2,FALSE)</f>
        <v>#REF!</v>
      </c>
      <c r="R36" s="68" t="e">
        <f t="shared" si="7"/>
        <v>#REF!</v>
      </c>
      <c r="S36" s="72" t="e">
        <f>VLOOKUP(B36,'2022年省级基础教育高质量发展奖补资金（截至2022年9月底'!$F$1:$L$81,10,FALSE)</f>
        <v>#N/A</v>
      </c>
      <c r="T36" s="72" t="e">
        <f>VLOOKUP(B36,#REF!,10,FALSE)</f>
        <v>#REF!</v>
      </c>
      <c r="U36" s="72" t="e">
        <f t="shared" si="12"/>
        <v>#N/A</v>
      </c>
      <c r="V36" s="68" t="e">
        <f t="shared" si="8"/>
        <v>#N/A</v>
      </c>
      <c r="W36" s="68" t="e">
        <f t="shared" si="9"/>
        <v>#REF!</v>
      </c>
      <c r="X36" s="68" t="e">
        <f t="shared" si="10"/>
        <v>#REF!</v>
      </c>
    </row>
    <row r="37" s="34" customFormat="true" ht="27" spans="1:24">
      <c r="A37" s="47"/>
      <c r="B37" s="45" t="s">
        <v>71</v>
      </c>
      <c r="C37" s="45" t="s">
        <v>236</v>
      </c>
      <c r="D37" s="45">
        <v>189193</v>
      </c>
      <c r="E37" s="53">
        <f t="shared" si="2"/>
        <v>0.0150735564185371</v>
      </c>
      <c r="F37" s="58">
        <v>0.566779362474883</v>
      </c>
      <c r="G37" s="59">
        <v>1</v>
      </c>
      <c r="H37" s="60"/>
      <c r="I37" s="43">
        <v>1</v>
      </c>
      <c r="J37" s="43">
        <f t="shared" si="3"/>
        <v>0.0150735564185371</v>
      </c>
      <c r="K37" s="68">
        <f t="shared" si="4"/>
        <v>0.634393509966315</v>
      </c>
      <c r="L37" s="43">
        <f>VLOOKUP(B37,Sheet7!A32:H178,8,FALSE)</f>
        <v>151452</v>
      </c>
      <c r="M37" s="43">
        <f>VLOOKUP(B37,Sheet8!A33:H178,8,FALSE)</f>
        <v>160216</v>
      </c>
      <c r="N37" s="43">
        <f t="shared" si="5"/>
        <v>8764</v>
      </c>
      <c r="O37" s="72">
        <f t="shared" si="6"/>
        <v>0.0201831312870776</v>
      </c>
      <c r="P37" s="68">
        <f t="shared" si="11"/>
        <v>0.403662625741553</v>
      </c>
      <c r="Q37" s="80" t="e">
        <f>VLOOKUP(B37,'2021年教师高一级学历系数'!#REF!,2,FALSE)</f>
        <v>#REF!</v>
      </c>
      <c r="R37" s="68" t="e">
        <f t="shared" si="7"/>
        <v>#REF!</v>
      </c>
      <c r="S37" s="72" t="e">
        <f>VLOOKUP(B37,'2022年省级基础教育高质量发展奖补资金（截至2022年9月底'!$F$1:$L$81,10,FALSE)</f>
        <v>#N/A</v>
      </c>
      <c r="T37" s="72" t="e">
        <f>VLOOKUP(B37,#REF!,10,FALSE)</f>
        <v>#REF!</v>
      </c>
      <c r="U37" s="72" t="e">
        <f t="shared" si="12"/>
        <v>#N/A</v>
      </c>
      <c r="V37" s="68" t="e">
        <f t="shared" si="8"/>
        <v>#N/A</v>
      </c>
      <c r="W37" s="68" t="e">
        <f t="shared" si="9"/>
        <v>#REF!</v>
      </c>
      <c r="X37" s="68" t="e">
        <f t="shared" si="10"/>
        <v>#REF!</v>
      </c>
    </row>
    <row r="38" s="36" customFormat="true" ht="27" spans="1:24">
      <c r="A38" s="45" t="s">
        <v>126</v>
      </c>
      <c r="B38" s="46" t="s">
        <v>122</v>
      </c>
      <c r="C38" s="46" t="s">
        <v>237</v>
      </c>
      <c r="D38" s="46">
        <f>SUM(D39:D43)</f>
        <v>1497928</v>
      </c>
      <c r="E38" s="54">
        <f t="shared" ref="E38:E69" si="13">D38/12551318</f>
        <v>0.11934427922231</v>
      </c>
      <c r="F38" s="55"/>
      <c r="G38" s="56"/>
      <c r="H38" s="61"/>
      <c r="I38" s="57"/>
      <c r="J38" s="57"/>
      <c r="K38" s="67"/>
      <c r="L38" s="46">
        <f>SUM(L39:L43)</f>
        <v>1177476</v>
      </c>
      <c r="M38" s="46">
        <f>SUM(M39:M43)</f>
        <v>1231243</v>
      </c>
      <c r="N38" s="46">
        <f>SUM(N39:N43)</f>
        <v>53767</v>
      </c>
      <c r="O38" s="74"/>
      <c r="P38" s="67"/>
      <c r="Q38" s="79"/>
      <c r="R38" s="67"/>
      <c r="S38" s="74"/>
      <c r="T38" s="74"/>
      <c r="U38" s="74"/>
      <c r="V38" s="67"/>
      <c r="W38" s="67"/>
      <c r="X38" s="82" t="e">
        <f>SUM(X39:X43)</f>
        <v>#REF!</v>
      </c>
    </row>
    <row r="39" s="34" customFormat="true" ht="27" spans="1:24">
      <c r="A39" s="47"/>
      <c r="B39" s="45" t="s">
        <v>77</v>
      </c>
      <c r="C39" s="45" t="s">
        <v>238</v>
      </c>
      <c r="D39" s="45">
        <v>223204</v>
      </c>
      <c r="E39" s="53">
        <f t="shared" si="13"/>
        <v>0.0177833116808928</v>
      </c>
      <c r="F39" s="58">
        <v>0.655574296276824</v>
      </c>
      <c r="G39" s="59">
        <v>1.1</v>
      </c>
      <c r="H39" s="60"/>
      <c r="I39" s="43">
        <v>1</v>
      </c>
      <c r="J39" s="43">
        <f t="shared" ref="J39:J69" si="14">E39*G39*I39</f>
        <v>0.0195616428489821</v>
      </c>
      <c r="K39" s="68">
        <f t="shared" ref="K39:K69" si="15">J39/$J$4*50</f>
        <v>0.823281442222352</v>
      </c>
      <c r="L39" s="43">
        <f>VLOOKUP(B39,Sheet7!A34:H180,8,FALSE)</f>
        <v>165149</v>
      </c>
      <c r="M39" s="43">
        <f>VLOOKUP(B39,Sheet8!A35:H180,8,FALSE)</f>
        <v>175304</v>
      </c>
      <c r="N39" s="43">
        <f t="shared" ref="N39:N69" si="16">M39-L39</f>
        <v>10155</v>
      </c>
      <c r="O39" s="72">
        <f t="shared" ref="O39:O69" si="17">N39/$N$4</f>
        <v>0.0233865470356314</v>
      </c>
      <c r="P39" s="68">
        <f t="shared" ref="P39:P69" si="18">O39/$O$4*20</f>
        <v>0.467730940712628</v>
      </c>
      <c r="Q39" s="80" t="e">
        <f>VLOOKUP(B39,'2021年教师高一级学历系数'!#REF!,2,FALSE)</f>
        <v>#REF!</v>
      </c>
      <c r="R39" s="68" t="e">
        <f t="shared" ref="R39:R69" si="19">Q39/$Q$4*20</f>
        <v>#REF!</v>
      </c>
      <c r="S39" s="72" t="e">
        <f>VLOOKUP(B39,'2022年省级基础教育高质量发展奖补资金（截至2022年9月底'!$F$1:$L$81,10,FALSE)</f>
        <v>#N/A</v>
      </c>
      <c r="T39" s="72" t="e">
        <f>VLOOKUP(B39,#REF!,10,FALSE)</f>
        <v>#REF!</v>
      </c>
      <c r="U39" s="72" t="e">
        <f t="shared" ref="U39:U70" si="20">S39+T39</f>
        <v>#N/A</v>
      </c>
      <c r="V39" s="68" t="e">
        <f t="shared" ref="V39:V69" si="21">U39/$U$4*10</f>
        <v>#N/A</v>
      </c>
      <c r="W39" s="68" t="e">
        <f t="shared" ref="W39:W69" si="22">K39+P39+R39+V39</f>
        <v>#REF!</v>
      </c>
      <c r="X39" s="68" t="e">
        <f t="shared" ref="X39:X69" si="23">140295*W39/$W$4</f>
        <v>#REF!</v>
      </c>
    </row>
    <row r="40" s="34" customFormat="true" ht="27" spans="1:24">
      <c r="A40" s="47"/>
      <c r="B40" s="45" t="s">
        <v>76</v>
      </c>
      <c r="C40" s="45" t="s">
        <v>239</v>
      </c>
      <c r="D40" s="45">
        <v>336231</v>
      </c>
      <c r="E40" s="53">
        <f t="shared" si="13"/>
        <v>0.0267885014147518</v>
      </c>
      <c r="F40" s="58">
        <v>0.823368307965501</v>
      </c>
      <c r="G40" s="59">
        <v>1.2</v>
      </c>
      <c r="H40" s="60"/>
      <c r="I40" s="43">
        <v>1</v>
      </c>
      <c r="J40" s="43">
        <f t="shared" si="14"/>
        <v>0.0321462016977022</v>
      </c>
      <c r="K40" s="68">
        <f t="shared" si="15"/>
        <v>1.35292171010228</v>
      </c>
      <c r="L40" s="43">
        <f>VLOOKUP(B40,Sheet7!A35:H181,8,FALSE)</f>
        <v>249935</v>
      </c>
      <c r="M40" s="43">
        <f>VLOOKUP(B40,Sheet8!A36:H181,8,FALSE)</f>
        <v>265426</v>
      </c>
      <c r="N40" s="43">
        <f t="shared" si="16"/>
        <v>15491</v>
      </c>
      <c r="O40" s="72">
        <f t="shared" si="17"/>
        <v>0.0356751354139799</v>
      </c>
      <c r="P40" s="68">
        <f t="shared" si="18"/>
        <v>0.713502708279597</v>
      </c>
      <c r="Q40" s="80" t="e">
        <f>VLOOKUP(B40,'2021年教师高一级学历系数'!#REF!,2,FALSE)</f>
        <v>#REF!</v>
      </c>
      <c r="R40" s="68" t="e">
        <f t="shared" si="19"/>
        <v>#REF!</v>
      </c>
      <c r="S40" s="72" t="e">
        <f>VLOOKUP(B40,'2022年省级基础教育高质量发展奖补资金（截至2022年9月底'!$F$1:$L$81,10,FALSE)</f>
        <v>#N/A</v>
      </c>
      <c r="T40" s="72" t="e">
        <f>VLOOKUP(B40,#REF!,10,FALSE)</f>
        <v>#REF!</v>
      </c>
      <c r="U40" s="72" t="e">
        <f t="shared" si="20"/>
        <v>#N/A</v>
      </c>
      <c r="V40" s="68" t="e">
        <f t="shared" si="21"/>
        <v>#N/A</v>
      </c>
      <c r="W40" s="68" t="e">
        <f t="shared" si="22"/>
        <v>#REF!</v>
      </c>
      <c r="X40" s="68" t="e">
        <f t="shared" si="23"/>
        <v>#REF!</v>
      </c>
    </row>
    <row r="41" s="34" customFormat="true" ht="27" spans="1:24">
      <c r="A41" s="47"/>
      <c r="B41" s="45" t="s">
        <v>80</v>
      </c>
      <c r="C41" s="45" t="s">
        <v>240</v>
      </c>
      <c r="D41" s="45">
        <v>328065</v>
      </c>
      <c r="E41" s="53">
        <f t="shared" si="13"/>
        <v>0.0261378924508167</v>
      </c>
      <c r="F41" s="58">
        <v>0.725902038102111</v>
      </c>
      <c r="G41" s="59">
        <v>1.1</v>
      </c>
      <c r="H41" s="60"/>
      <c r="I41" s="43">
        <v>1</v>
      </c>
      <c r="J41" s="43">
        <f t="shared" si="14"/>
        <v>0.0287516816958984</v>
      </c>
      <c r="K41" s="68">
        <f t="shared" si="15"/>
        <v>1.21005818149619</v>
      </c>
      <c r="L41" s="43">
        <f>VLOOKUP(B41,Sheet7!A36:H182,8,FALSE)</f>
        <v>243625</v>
      </c>
      <c r="M41" s="43">
        <f>VLOOKUP(B41,Sheet8!A37:H182,8,FALSE)</f>
        <v>264311</v>
      </c>
      <c r="N41" s="43">
        <f t="shared" si="16"/>
        <v>20686</v>
      </c>
      <c r="O41" s="72">
        <f t="shared" si="17"/>
        <v>0.0476390065956741</v>
      </c>
      <c r="P41" s="68">
        <f t="shared" si="18"/>
        <v>0.952780131913482</v>
      </c>
      <c r="Q41" s="80" t="e">
        <f>VLOOKUP(B41,'2021年教师高一级学历系数'!#REF!,2,FALSE)</f>
        <v>#REF!</v>
      </c>
      <c r="R41" s="68" t="e">
        <f t="shared" si="19"/>
        <v>#REF!</v>
      </c>
      <c r="S41" s="72" t="e">
        <f>VLOOKUP(B41,'2022年省级基础教育高质量发展奖补资金（截至2022年9月底'!$F$1:$L$81,10,FALSE)</f>
        <v>#N/A</v>
      </c>
      <c r="T41" s="72" t="e">
        <f>VLOOKUP(B41,#REF!,10,FALSE)</f>
        <v>#REF!</v>
      </c>
      <c r="U41" s="72" t="e">
        <f t="shared" si="20"/>
        <v>#N/A</v>
      </c>
      <c r="V41" s="68" t="e">
        <f t="shared" si="21"/>
        <v>#N/A</v>
      </c>
      <c r="W41" s="68" t="e">
        <f t="shared" si="22"/>
        <v>#REF!</v>
      </c>
      <c r="X41" s="68" t="e">
        <f t="shared" si="23"/>
        <v>#REF!</v>
      </c>
    </row>
    <row r="42" s="34" customFormat="true" ht="27" spans="1:24">
      <c r="A42" s="47"/>
      <c r="B42" s="45" t="s">
        <v>79</v>
      </c>
      <c r="C42" s="45" t="s">
        <v>241</v>
      </c>
      <c r="D42" s="45">
        <v>343497</v>
      </c>
      <c r="E42" s="53">
        <f t="shared" si="13"/>
        <v>0.0273674047617947</v>
      </c>
      <c r="F42" s="58">
        <v>0.687853068592831</v>
      </c>
      <c r="G42" s="59">
        <v>1.1</v>
      </c>
      <c r="H42" s="60"/>
      <c r="I42" s="43">
        <v>1</v>
      </c>
      <c r="J42" s="43">
        <f t="shared" si="14"/>
        <v>0.0301041452379742</v>
      </c>
      <c r="K42" s="68">
        <f t="shared" si="15"/>
        <v>1.26697866328135</v>
      </c>
      <c r="L42" s="43">
        <f>VLOOKUP(B42,Sheet7!A37:H183,8,FALSE)</f>
        <v>299992</v>
      </c>
      <c r="M42" s="43">
        <f>VLOOKUP(B42,Sheet8!A38:H183,8,FALSE)</f>
        <v>300354</v>
      </c>
      <c r="N42" s="43">
        <f t="shared" si="16"/>
        <v>362</v>
      </c>
      <c r="O42" s="72">
        <f t="shared" si="17"/>
        <v>0.00083367110063009</v>
      </c>
      <c r="P42" s="68">
        <f t="shared" si="18"/>
        <v>0.0166734220126018</v>
      </c>
      <c r="Q42" s="80" t="e">
        <f>VLOOKUP(B42,'2021年教师高一级学历系数'!#REF!,2,FALSE)</f>
        <v>#REF!</v>
      </c>
      <c r="R42" s="68" t="e">
        <f t="shared" si="19"/>
        <v>#REF!</v>
      </c>
      <c r="S42" s="72" t="e">
        <f>VLOOKUP(B42,'2022年省级基础教育高质量发展奖补资金（截至2022年9月底'!$F$1:$L$81,10,FALSE)</f>
        <v>#N/A</v>
      </c>
      <c r="T42" s="72" t="e">
        <f>VLOOKUP(B42,#REF!,10,FALSE)</f>
        <v>#REF!</v>
      </c>
      <c r="U42" s="72" t="e">
        <f t="shared" si="20"/>
        <v>#N/A</v>
      </c>
      <c r="V42" s="68" t="e">
        <f t="shared" si="21"/>
        <v>#N/A</v>
      </c>
      <c r="W42" s="68" t="e">
        <f t="shared" si="22"/>
        <v>#REF!</v>
      </c>
      <c r="X42" s="68" t="e">
        <f t="shared" si="23"/>
        <v>#REF!</v>
      </c>
    </row>
    <row r="43" s="34" customFormat="true" ht="27" spans="1:24">
      <c r="A43" s="47"/>
      <c r="B43" s="45" t="s">
        <v>78</v>
      </c>
      <c r="C43" s="45" t="s">
        <v>242</v>
      </c>
      <c r="D43" s="45">
        <v>266931</v>
      </c>
      <c r="E43" s="53">
        <f t="shared" si="13"/>
        <v>0.0212671689140535</v>
      </c>
      <c r="F43" s="58">
        <v>0.715791123056167</v>
      </c>
      <c r="G43" s="59">
        <v>1.1</v>
      </c>
      <c r="H43" s="60"/>
      <c r="I43" s="43">
        <v>1</v>
      </c>
      <c r="J43" s="43">
        <f t="shared" si="14"/>
        <v>0.0233938858054588</v>
      </c>
      <c r="K43" s="68">
        <f t="shared" si="15"/>
        <v>0.984567206026122</v>
      </c>
      <c r="L43" s="43">
        <f>VLOOKUP(B43,Sheet7!A38:H184,8,FALSE)</f>
        <v>218775</v>
      </c>
      <c r="M43" s="43">
        <f>VLOOKUP(B43,Sheet8!A39:H184,8,FALSE)</f>
        <v>225848</v>
      </c>
      <c r="N43" s="43">
        <f t="shared" si="16"/>
        <v>7073</v>
      </c>
      <c r="O43" s="72">
        <f t="shared" si="17"/>
        <v>0.016288827886068</v>
      </c>
      <c r="P43" s="68">
        <f t="shared" si="18"/>
        <v>0.32577655772136</v>
      </c>
      <c r="Q43" s="80" t="e">
        <f>VLOOKUP(B43,'2021年教师高一级学历系数'!#REF!,2,FALSE)</f>
        <v>#REF!</v>
      </c>
      <c r="R43" s="68" t="e">
        <f t="shared" si="19"/>
        <v>#REF!</v>
      </c>
      <c r="S43" s="72" t="e">
        <f>VLOOKUP(B43,'2022年省级基础教育高质量发展奖补资金（截至2022年9月底'!$F$1:$L$81,10,FALSE)</f>
        <v>#N/A</v>
      </c>
      <c r="T43" s="72" t="e">
        <f>VLOOKUP(B43,#REF!,10,FALSE)</f>
        <v>#REF!</v>
      </c>
      <c r="U43" s="72" t="e">
        <f t="shared" si="20"/>
        <v>#N/A</v>
      </c>
      <c r="V43" s="68" t="e">
        <f t="shared" si="21"/>
        <v>#N/A</v>
      </c>
      <c r="W43" s="68" t="e">
        <f t="shared" si="22"/>
        <v>#REF!</v>
      </c>
      <c r="X43" s="68" t="e">
        <f t="shared" si="23"/>
        <v>#REF!</v>
      </c>
    </row>
    <row r="44" s="36" customFormat="true" ht="27" spans="1:24">
      <c r="A44" s="45" t="s">
        <v>127</v>
      </c>
      <c r="B44" s="46" t="s">
        <v>122</v>
      </c>
      <c r="C44" s="46" t="s">
        <v>243</v>
      </c>
      <c r="D44" s="46">
        <f>SUM(D45:D52)</f>
        <v>810035</v>
      </c>
      <c r="E44" s="54">
        <f t="shared" si="13"/>
        <v>0.0645378437547356</v>
      </c>
      <c r="F44" s="55"/>
      <c r="G44" s="56"/>
      <c r="H44" s="61"/>
      <c r="I44" s="57"/>
      <c r="J44" s="57"/>
      <c r="K44" s="67"/>
      <c r="L44" s="46">
        <f>SUM(L45:L52)</f>
        <v>648865</v>
      </c>
      <c r="M44" s="46">
        <f>SUM(M45:M52)</f>
        <v>664382</v>
      </c>
      <c r="N44" s="46">
        <f>SUM(N45:N52)</f>
        <v>15517</v>
      </c>
      <c r="O44" s="74"/>
      <c r="P44" s="67"/>
      <c r="Q44" s="79"/>
      <c r="R44" s="67"/>
      <c r="S44" s="74"/>
      <c r="T44" s="74"/>
      <c r="U44" s="74"/>
      <c r="V44" s="67"/>
      <c r="W44" s="67"/>
      <c r="X44" s="82" t="e">
        <f>SUM(X45:X52)</f>
        <v>#REF!</v>
      </c>
    </row>
    <row r="45" s="34" customFormat="true" ht="27" spans="1:24">
      <c r="A45" s="47"/>
      <c r="B45" s="45" t="s">
        <v>82</v>
      </c>
      <c r="C45" s="45" t="s">
        <v>244</v>
      </c>
      <c r="D45" s="45">
        <v>113784</v>
      </c>
      <c r="E45" s="53">
        <f t="shared" si="13"/>
        <v>0.00906550212495612</v>
      </c>
      <c r="F45" s="58">
        <v>0.753947319361554</v>
      </c>
      <c r="G45" s="59">
        <v>1.1</v>
      </c>
      <c r="H45" s="60"/>
      <c r="I45" s="43">
        <v>1</v>
      </c>
      <c r="J45" s="43">
        <f t="shared" si="14"/>
        <v>0.00997205233745173</v>
      </c>
      <c r="K45" s="68">
        <f t="shared" si="15"/>
        <v>0.419688964453272</v>
      </c>
      <c r="L45" s="43">
        <f>VLOOKUP(B45,Sheet7!A40:H186,8,FALSE)</f>
        <v>71306</v>
      </c>
      <c r="M45" s="43">
        <f>VLOOKUP(B45,Sheet8!A41:H186,8,FALSE)</f>
        <v>74633</v>
      </c>
      <c r="N45" s="43">
        <f t="shared" si="16"/>
        <v>3327</v>
      </c>
      <c r="O45" s="72">
        <f t="shared" si="17"/>
        <v>0.00766194406573566</v>
      </c>
      <c r="P45" s="68">
        <f t="shared" si="18"/>
        <v>0.153238881314713</v>
      </c>
      <c r="Q45" s="80" t="e">
        <f>VLOOKUP(B45,'2021年教师高一级学历系数'!#REF!,2,FALSE)</f>
        <v>#REF!</v>
      </c>
      <c r="R45" s="68" t="e">
        <f t="shared" si="19"/>
        <v>#REF!</v>
      </c>
      <c r="S45" s="72">
        <v>0</v>
      </c>
      <c r="T45" s="72" t="e">
        <f>VLOOKUP(B45,#REF!,10,FALSE)</f>
        <v>#REF!</v>
      </c>
      <c r="U45" s="72" t="e">
        <f t="shared" si="20"/>
        <v>#REF!</v>
      </c>
      <c r="V45" s="68" t="e">
        <f t="shared" si="21"/>
        <v>#REF!</v>
      </c>
      <c r="W45" s="68" t="e">
        <f t="shared" si="22"/>
        <v>#REF!</v>
      </c>
      <c r="X45" s="68" t="e">
        <f t="shared" si="23"/>
        <v>#REF!</v>
      </c>
    </row>
    <row r="46" s="34" customFormat="true" ht="27" spans="1:24">
      <c r="A46" s="47"/>
      <c r="B46" s="45" t="s">
        <v>81</v>
      </c>
      <c r="C46" s="45" t="s">
        <v>245</v>
      </c>
      <c r="D46" s="45">
        <v>40582</v>
      </c>
      <c r="E46" s="53">
        <f t="shared" si="13"/>
        <v>0.00323328593857633</v>
      </c>
      <c r="F46" s="58">
        <v>0.850878084694943</v>
      </c>
      <c r="G46" s="59">
        <v>1.2</v>
      </c>
      <c r="H46" s="60"/>
      <c r="I46" s="43">
        <v>1</v>
      </c>
      <c r="J46" s="43">
        <f t="shared" si="14"/>
        <v>0.0038799431262916</v>
      </c>
      <c r="K46" s="68">
        <f t="shared" si="15"/>
        <v>0.163293297879644</v>
      </c>
      <c r="L46" s="43">
        <f>VLOOKUP(B46,Sheet7!A41:H187,8,FALSE)</f>
        <v>29962</v>
      </c>
      <c r="M46" s="43">
        <f>VLOOKUP(B46,Sheet8!A42:H187,8,FALSE)</f>
        <v>31606</v>
      </c>
      <c r="N46" s="43">
        <f t="shared" si="16"/>
        <v>1644</v>
      </c>
      <c r="O46" s="72">
        <f t="shared" si="17"/>
        <v>0.0037860643354582</v>
      </c>
      <c r="P46" s="68">
        <f t="shared" si="18"/>
        <v>0.0757212867091639</v>
      </c>
      <c r="Q46" s="80" t="e">
        <f>VLOOKUP(B46,'2021年教师高一级学历系数'!#REF!,2,FALSE)</f>
        <v>#REF!</v>
      </c>
      <c r="R46" s="68" t="e">
        <f t="shared" si="19"/>
        <v>#REF!</v>
      </c>
      <c r="S46" s="72" t="e">
        <f>VLOOKUP(B46,'2022年省级基础教育高质量发展奖补资金（截至2022年9月底'!$F$1:$L$81,10,FALSE)</f>
        <v>#N/A</v>
      </c>
      <c r="T46" s="72" t="e">
        <f>VLOOKUP(B46,#REF!,10,FALSE)</f>
        <v>#REF!</v>
      </c>
      <c r="U46" s="72" t="e">
        <f t="shared" si="20"/>
        <v>#N/A</v>
      </c>
      <c r="V46" s="68" t="e">
        <f t="shared" si="21"/>
        <v>#N/A</v>
      </c>
      <c r="W46" s="68" t="e">
        <f t="shared" si="22"/>
        <v>#REF!</v>
      </c>
      <c r="X46" s="68" t="e">
        <f t="shared" si="23"/>
        <v>#REF!</v>
      </c>
    </row>
    <row r="47" s="34" customFormat="true" ht="27" spans="1:24">
      <c r="A47" s="47"/>
      <c r="B47" s="45" t="s">
        <v>83</v>
      </c>
      <c r="C47" s="45" t="s">
        <v>246</v>
      </c>
      <c r="D47" s="45">
        <v>134921</v>
      </c>
      <c r="E47" s="53">
        <f t="shared" si="13"/>
        <v>0.0107495483741229</v>
      </c>
      <c r="F47" s="58">
        <v>0.680939771656463</v>
      </c>
      <c r="G47" s="59">
        <v>1.1</v>
      </c>
      <c r="H47" s="60"/>
      <c r="I47" s="43">
        <v>1</v>
      </c>
      <c r="J47" s="43">
        <f t="shared" si="14"/>
        <v>0.0118245032115352</v>
      </c>
      <c r="K47" s="68">
        <f t="shared" si="15"/>
        <v>0.497652172300147</v>
      </c>
      <c r="L47" s="43">
        <f>VLOOKUP(B47,Sheet7!A42:H188,8,FALSE)</f>
        <v>110494</v>
      </c>
      <c r="M47" s="43">
        <f>VLOOKUP(B47,Sheet8!A43:H188,8,FALSE)</f>
        <v>115756</v>
      </c>
      <c r="N47" s="43">
        <f t="shared" si="16"/>
        <v>5262</v>
      </c>
      <c r="O47" s="72">
        <f t="shared" si="17"/>
        <v>0.0121181694240761</v>
      </c>
      <c r="P47" s="68">
        <f t="shared" si="18"/>
        <v>0.242363388481521</v>
      </c>
      <c r="Q47" s="80" t="e">
        <f>VLOOKUP(B47,'2021年教师高一级学历系数'!#REF!,2,FALSE)</f>
        <v>#REF!</v>
      </c>
      <c r="R47" s="68" t="e">
        <f t="shared" si="19"/>
        <v>#REF!</v>
      </c>
      <c r="S47" s="72" t="e">
        <f>VLOOKUP(B47,'2022年省级基础教育高质量发展奖补资金（截至2022年9月底'!$F$1:$L$81,10,FALSE)</f>
        <v>#N/A</v>
      </c>
      <c r="T47" s="72" t="e">
        <f>VLOOKUP(B47,#REF!,10,FALSE)</f>
        <v>#REF!</v>
      </c>
      <c r="U47" s="72" t="e">
        <f t="shared" si="20"/>
        <v>#N/A</v>
      </c>
      <c r="V47" s="68" t="e">
        <f t="shared" si="21"/>
        <v>#N/A</v>
      </c>
      <c r="W47" s="68" t="e">
        <f t="shared" si="22"/>
        <v>#REF!</v>
      </c>
      <c r="X47" s="68" t="e">
        <f t="shared" si="23"/>
        <v>#REF!</v>
      </c>
    </row>
    <row r="48" s="34" customFormat="true" ht="27" spans="1:24">
      <c r="A48" s="47"/>
      <c r="B48" s="45" t="s">
        <v>85</v>
      </c>
      <c r="C48" s="45" t="s">
        <v>247</v>
      </c>
      <c r="D48" s="45">
        <v>74760</v>
      </c>
      <c r="E48" s="53">
        <f t="shared" si="13"/>
        <v>0.00595634657651093</v>
      </c>
      <c r="F48" s="58">
        <v>0.572090270592737</v>
      </c>
      <c r="G48" s="59">
        <v>1</v>
      </c>
      <c r="H48" s="60"/>
      <c r="I48" s="43">
        <v>1</v>
      </c>
      <c r="J48" s="43">
        <f t="shared" si="14"/>
        <v>0.00595634657651093</v>
      </c>
      <c r="K48" s="68">
        <f t="shared" si="15"/>
        <v>0.250681889948791</v>
      </c>
      <c r="L48" s="43">
        <f>VLOOKUP(B48,Sheet7!A43:H189,8,FALSE)</f>
        <v>63363</v>
      </c>
      <c r="M48" s="43">
        <f>VLOOKUP(B48,Sheet8!A44:H189,8,FALSE)</f>
        <v>66868</v>
      </c>
      <c r="N48" s="43">
        <f t="shared" si="16"/>
        <v>3505</v>
      </c>
      <c r="O48" s="72">
        <f t="shared" si="17"/>
        <v>0.00807187073952614</v>
      </c>
      <c r="P48" s="68">
        <f t="shared" si="18"/>
        <v>0.161437414790523</v>
      </c>
      <c r="Q48" s="80" t="e">
        <f>VLOOKUP(B48,'2021年教师高一级学历系数'!#REF!,2,FALSE)</f>
        <v>#REF!</v>
      </c>
      <c r="R48" s="68" t="e">
        <f t="shared" si="19"/>
        <v>#REF!</v>
      </c>
      <c r="S48" s="72" t="e">
        <f>VLOOKUP(B48,'2022年省级基础教育高质量发展奖补资金（截至2022年9月底'!$F$1:$L$81,10,FALSE)</f>
        <v>#N/A</v>
      </c>
      <c r="T48" s="72" t="e">
        <f>VLOOKUP(B48,#REF!,10,FALSE)</f>
        <v>#REF!</v>
      </c>
      <c r="U48" s="72" t="e">
        <f t="shared" si="20"/>
        <v>#N/A</v>
      </c>
      <c r="V48" s="68" t="e">
        <f t="shared" si="21"/>
        <v>#N/A</v>
      </c>
      <c r="W48" s="68" t="e">
        <f t="shared" si="22"/>
        <v>#REF!</v>
      </c>
      <c r="X48" s="68" t="e">
        <f t="shared" si="23"/>
        <v>#REF!</v>
      </c>
    </row>
    <row r="49" s="34" customFormat="true" ht="27" spans="1:24">
      <c r="A49" s="47"/>
      <c r="B49" s="45" t="s">
        <v>88</v>
      </c>
      <c r="C49" s="45" t="s">
        <v>248</v>
      </c>
      <c r="D49" s="45">
        <v>174350</v>
      </c>
      <c r="E49" s="53">
        <f t="shared" si="13"/>
        <v>0.0138909714501696</v>
      </c>
      <c r="F49" s="58">
        <v>0.513318534798646</v>
      </c>
      <c r="G49" s="59">
        <v>1</v>
      </c>
      <c r="H49" s="60"/>
      <c r="I49" s="43">
        <v>1</v>
      </c>
      <c r="J49" s="43">
        <f t="shared" si="14"/>
        <v>0.0138909714501696</v>
      </c>
      <c r="K49" s="68">
        <f t="shared" si="15"/>
        <v>0.584622625903849</v>
      </c>
      <c r="L49" s="43">
        <f>VLOOKUP(B49,Sheet7!A44:H190,8,FALSE)</f>
        <v>163147</v>
      </c>
      <c r="M49" s="43">
        <f>VLOOKUP(B49,Sheet8!A45:H190,8,FALSE)</f>
        <v>161662</v>
      </c>
      <c r="N49" s="43">
        <f t="shared" si="16"/>
        <v>-1485</v>
      </c>
      <c r="O49" s="72">
        <f t="shared" si="17"/>
        <v>-0.00341989387965658</v>
      </c>
      <c r="P49" s="68">
        <f t="shared" si="18"/>
        <v>-0.0683978775931316</v>
      </c>
      <c r="Q49" s="80" t="e">
        <f>VLOOKUP(B49,'2021年教师高一级学历系数'!#REF!,2,FALSE)</f>
        <v>#REF!</v>
      </c>
      <c r="R49" s="68" t="e">
        <f t="shared" si="19"/>
        <v>#REF!</v>
      </c>
      <c r="S49" s="72" t="e">
        <f>VLOOKUP(B49,'2022年省级基础教育高质量发展奖补资金（截至2022年9月底'!$F$1:$L$81,10,FALSE)</f>
        <v>#N/A</v>
      </c>
      <c r="T49" s="72" t="e">
        <f>VLOOKUP(B49,#REF!,10,FALSE)</f>
        <v>#REF!</v>
      </c>
      <c r="U49" s="72" t="e">
        <f t="shared" si="20"/>
        <v>#N/A</v>
      </c>
      <c r="V49" s="68" t="e">
        <f t="shared" si="21"/>
        <v>#N/A</v>
      </c>
      <c r="W49" s="68" t="e">
        <f t="shared" si="22"/>
        <v>#REF!</v>
      </c>
      <c r="X49" s="68" t="e">
        <f t="shared" si="23"/>
        <v>#REF!</v>
      </c>
    </row>
    <row r="50" s="34" customFormat="true" ht="27" spans="1:24">
      <c r="A50" s="47"/>
      <c r="B50" s="45" t="s">
        <v>87</v>
      </c>
      <c r="C50" s="45" t="s">
        <v>249</v>
      </c>
      <c r="D50" s="45">
        <v>74679</v>
      </c>
      <c r="E50" s="53">
        <f t="shared" si="13"/>
        <v>0.00594989307099063</v>
      </c>
      <c r="F50" s="58">
        <v>0.620301001128731</v>
      </c>
      <c r="G50" s="59">
        <v>1.1</v>
      </c>
      <c r="H50" s="60"/>
      <c r="I50" s="43">
        <v>1</v>
      </c>
      <c r="J50" s="43">
        <f t="shared" si="14"/>
        <v>0.0065448823780897</v>
      </c>
      <c r="K50" s="68">
        <f t="shared" si="15"/>
        <v>0.275451312806773</v>
      </c>
      <c r="L50" s="43">
        <f>VLOOKUP(B50,Sheet7!A45:H191,8,FALSE)</f>
        <v>66895</v>
      </c>
      <c r="M50" s="43">
        <f>VLOOKUP(B50,Sheet8!A46:H191,8,FALSE)</f>
        <v>67552</v>
      </c>
      <c r="N50" s="43">
        <f t="shared" si="16"/>
        <v>657</v>
      </c>
      <c r="O50" s="72">
        <f t="shared" si="17"/>
        <v>0.00151304395887837</v>
      </c>
      <c r="P50" s="68">
        <f t="shared" si="18"/>
        <v>0.0302608791775673</v>
      </c>
      <c r="Q50" s="80" t="e">
        <f>VLOOKUP(B50,'2021年教师高一级学历系数'!#REF!,2,FALSE)</f>
        <v>#REF!</v>
      </c>
      <c r="R50" s="68" t="e">
        <f t="shared" si="19"/>
        <v>#REF!</v>
      </c>
      <c r="S50" s="72" t="e">
        <f>VLOOKUP(B50,'2022年省级基础教育高质量发展奖补资金（截至2022年9月底'!$F$1:$L$81,10,FALSE)</f>
        <v>#N/A</v>
      </c>
      <c r="T50" s="72" t="e">
        <f>VLOOKUP(B50,#REF!,10,FALSE)</f>
        <v>#REF!</v>
      </c>
      <c r="U50" s="72" t="e">
        <f t="shared" si="20"/>
        <v>#N/A</v>
      </c>
      <c r="V50" s="68" t="e">
        <f t="shared" si="21"/>
        <v>#N/A</v>
      </c>
      <c r="W50" s="68" t="e">
        <f t="shared" si="22"/>
        <v>#REF!</v>
      </c>
      <c r="X50" s="68" t="e">
        <f t="shared" si="23"/>
        <v>#REF!</v>
      </c>
    </row>
    <row r="51" s="34" customFormat="true" ht="27" spans="1:24">
      <c r="A51" s="47"/>
      <c r="B51" s="45" t="s">
        <v>86</v>
      </c>
      <c r="C51" s="45" t="s">
        <v>250</v>
      </c>
      <c r="D51" s="45">
        <v>68347</v>
      </c>
      <c r="E51" s="53">
        <f t="shared" si="13"/>
        <v>0.00544540421970027</v>
      </c>
      <c r="F51" s="58">
        <v>0.669677004101426</v>
      </c>
      <c r="G51" s="59">
        <v>1.1</v>
      </c>
      <c r="H51" s="60"/>
      <c r="I51" s="43">
        <v>1</v>
      </c>
      <c r="J51" s="43">
        <f t="shared" si="14"/>
        <v>0.0059899446416703</v>
      </c>
      <c r="K51" s="68">
        <f t="shared" si="15"/>
        <v>0.252095915537226</v>
      </c>
      <c r="L51" s="43">
        <f>VLOOKUP(B51,Sheet7!A46:H192,8,FALSE)</f>
        <v>62938</v>
      </c>
      <c r="M51" s="43">
        <f>VLOOKUP(B51,Sheet8!A47:H192,8,FALSE)</f>
        <v>62848</v>
      </c>
      <c r="N51" s="43">
        <f t="shared" si="16"/>
        <v>-90</v>
      </c>
      <c r="O51" s="72">
        <f t="shared" si="17"/>
        <v>-0.000207266295736763</v>
      </c>
      <c r="P51" s="68">
        <f t="shared" si="18"/>
        <v>-0.00414532591473525</v>
      </c>
      <c r="Q51" s="80" t="e">
        <f>VLOOKUP(B51,'2021年教师高一级学历系数'!#REF!,2,FALSE)</f>
        <v>#REF!</v>
      </c>
      <c r="R51" s="68" t="e">
        <f t="shared" si="19"/>
        <v>#REF!</v>
      </c>
      <c r="S51" s="72" t="e">
        <f>VLOOKUP(B51,'2022年省级基础教育高质量发展奖补资金（截至2022年9月底'!$F$1:$L$81,10,FALSE)</f>
        <v>#N/A</v>
      </c>
      <c r="T51" s="72" t="e">
        <f>VLOOKUP(B51,#REF!,10,FALSE)</f>
        <v>#REF!</v>
      </c>
      <c r="U51" s="72" t="e">
        <f t="shared" si="20"/>
        <v>#N/A</v>
      </c>
      <c r="V51" s="68" t="e">
        <f t="shared" si="21"/>
        <v>#N/A</v>
      </c>
      <c r="W51" s="68" t="e">
        <f t="shared" si="22"/>
        <v>#REF!</v>
      </c>
      <c r="X51" s="68" t="e">
        <f t="shared" si="23"/>
        <v>#REF!</v>
      </c>
    </row>
    <row r="52" s="34" customFormat="true" ht="27" spans="1:24">
      <c r="A52" s="47"/>
      <c r="B52" s="45" t="s">
        <v>84</v>
      </c>
      <c r="C52" s="45" t="s">
        <v>251</v>
      </c>
      <c r="D52" s="45">
        <v>128612</v>
      </c>
      <c r="E52" s="53">
        <f t="shared" si="13"/>
        <v>0.0102468919997087</v>
      </c>
      <c r="F52" s="58">
        <v>0.979555427922527</v>
      </c>
      <c r="G52" s="59">
        <v>1.2</v>
      </c>
      <c r="H52" s="60"/>
      <c r="I52" s="43">
        <v>1</v>
      </c>
      <c r="J52" s="43">
        <f t="shared" si="14"/>
        <v>0.0122962703996505</v>
      </c>
      <c r="K52" s="68">
        <f t="shared" si="15"/>
        <v>0.517507210755922</v>
      </c>
      <c r="L52" s="43">
        <f>VLOOKUP(B52,Sheet7!A47:H193,8,FALSE)</f>
        <v>80760</v>
      </c>
      <c r="M52" s="43">
        <f>VLOOKUP(B52,Sheet8!A48:H193,8,FALSE)</f>
        <v>83457</v>
      </c>
      <c r="N52" s="43">
        <f t="shared" si="16"/>
        <v>2697</v>
      </c>
      <c r="O52" s="72">
        <f t="shared" si="17"/>
        <v>0.00621107999557832</v>
      </c>
      <c r="P52" s="68">
        <f t="shared" si="18"/>
        <v>0.124221599911566</v>
      </c>
      <c r="Q52" s="80" t="e">
        <f>VLOOKUP(B52,'2021年教师高一级学历系数'!#REF!,2,FALSE)</f>
        <v>#REF!</v>
      </c>
      <c r="R52" s="68" t="e">
        <f t="shared" si="19"/>
        <v>#REF!</v>
      </c>
      <c r="S52" s="72" t="e">
        <f>VLOOKUP(B52,'2022年省级基础教育高质量发展奖补资金（截至2022年9月底'!$F$1:$L$81,10,FALSE)</f>
        <v>#N/A</v>
      </c>
      <c r="T52" s="72" t="e">
        <f>VLOOKUP(B52,#REF!,10,FALSE)</f>
        <v>#REF!</v>
      </c>
      <c r="U52" s="72" t="e">
        <f t="shared" si="20"/>
        <v>#N/A</v>
      </c>
      <c r="V52" s="68" t="e">
        <f t="shared" si="21"/>
        <v>#N/A</v>
      </c>
      <c r="W52" s="68" t="e">
        <f t="shared" si="22"/>
        <v>#REF!</v>
      </c>
      <c r="X52" s="68" t="e">
        <f t="shared" si="23"/>
        <v>#REF!</v>
      </c>
    </row>
    <row r="53" s="36" customFormat="true" ht="27" spans="1:24">
      <c r="A53" s="45" t="s">
        <v>128</v>
      </c>
      <c r="B53" s="46" t="s">
        <v>122</v>
      </c>
      <c r="C53" s="46" t="s">
        <v>252</v>
      </c>
      <c r="D53" s="46">
        <f>SUM(D54:D58)</f>
        <v>1195186</v>
      </c>
      <c r="E53" s="54">
        <f t="shared" si="13"/>
        <v>0.095223943812116</v>
      </c>
      <c r="F53" s="55"/>
      <c r="G53" s="56"/>
      <c r="H53" s="61"/>
      <c r="I53" s="57"/>
      <c r="J53" s="57"/>
      <c r="K53" s="67"/>
      <c r="L53" s="46">
        <f>SUM(L54:L58)</f>
        <v>745874</v>
      </c>
      <c r="M53" s="46">
        <f>SUM(M54:M58)</f>
        <v>789697</v>
      </c>
      <c r="N53" s="46">
        <f>SUM(N54:N58)</f>
        <v>43823</v>
      </c>
      <c r="O53" s="74"/>
      <c r="P53" s="67"/>
      <c r="Q53" s="79"/>
      <c r="R53" s="67"/>
      <c r="S53" s="74"/>
      <c r="T53" s="74"/>
      <c r="U53" s="74"/>
      <c r="V53" s="67"/>
      <c r="W53" s="67"/>
      <c r="X53" s="82" t="e">
        <f>SUM(X54:X58)</f>
        <v>#REF!</v>
      </c>
    </row>
    <row r="54" s="34" customFormat="true" ht="27" spans="1:24">
      <c r="A54" s="47"/>
      <c r="B54" s="45" t="s">
        <v>51</v>
      </c>
      <c r="C54" s="45" t="s">
        <v>253</v>
      </c>
      <c r="D54" s="45">
        <v>412968</v>
      </c>
      <c r="E54" s="53">
        <f t="shared" si="13"/>
        <v>0.0329023613297026</v>
      </c>
      <c r="F54" s="58">
        <v>1.00411302578285</v>
      </c>
      <c r="G54" s="59">
        <v>1.3</v>
      </c>
      <c r="H54" s="60"/>
      <c r="I54" s="43">
        <v>1</v>
      </c>
      <c r="J54" s="43">
        <f t="shared" si="14"/>
        <v>0.0427730697286134</v>
      </c>
      <c r="K54" s="68">
        <f t="shared" si="15"/>
        <v>1.8001695873045</v>
      </c>
      <c r="L54" s="43">
        <v>240455</v>
      </c>
      <c r="M54" s="43">
        <v>267449</v>
      </c>
      <c r="N54" s="43">
        <f t="shared" si="16"/>
        <v>26994</v>
      </c>
      <c r="O54" s="72">
        <f t="shared" si="17"/>
        <v>0.0621660709679797</v>
      </c>
      <c r="P54" s="68">
        <f t="shared" si="18"/>
        <v>1.24332141935959</v>
      </c>
      <c r="Q54" s="80" t="e">
        <f>VLOOKUP(B54,'2021年教师高一级学历系数'!#REF!,2,FALSE)</f>
        <v>#REF!</v>
      </c>
      <c r="R54" s="68" t="e">
        <f t="shared" si="19"/>
        <v>#REF!</v>
      </c>
      <c r="S54" s="72" t="e">
        <f>VLOOKUP(B54,'2022年省级基础教育高质量发展奖补资金（截至2022年9月底'!$F$1:$L$81,10,FALSE)</f>
        <v>#N/A</v>
      </c>
      <c r="T54" s="72" t="e">
        <f>VLOOKUP(B54,#REF!,10,FALSE)</f>
        <v>#REF!</v>
      </c>
      <c r="U54" s="72" t="e">
        <f t="shared" si="20"/>
        <v>#N/A</v>
      </c>
      <c r="V54" s="68" t="e">
        <f t="shared" si="21"/>
        <v>#N/A</v>
      </c>
      <c r="W54" s="68" t="e">
        <f t="shared" si="22"/>
        <v>#REF!</v>
      </c>
      <c r="X54" s="68" t="e">
        <f t="shared" si="23"/>
        <v>#REF!</v>
      </c>
    </row>
    <row r="55" s="34" customFormat="true" ht="27" spans="1:24">
      <c r="A55" s="47"/>
      <c r="B55" s="45" t="s">
        <v>53</v>
      </c>
      <c r="C55" s="45" t="s">
        <v>254</v>
      </c>
      <c r="D55" s="45">
        <v>258084</v>
      </c>
      <c r="E55" s="53">
        <f t="shared" si="13"/>
        <v>0.0205623027000033</v>
      </c>
      <c r="F55" s="58">
        <v>1.83787214892299</v>
      </c>
      <c r="G55" s="59">
        <v>1.3</v>
      </c>
      <c r="H55" s="60"/>
      <c r="I55" s="43">
        <v>1</v>
      </c>
      <c r="J55" s="43">
        <f t="shared" si="14"/>
        <v>0.0267309935100043</v>
      </c>
      <c r="K55" s="68">
        <f t="shared" si="15"/>
        <v>1.12501445092572</v>
      </c>
      <c r="L55" s="43">
        <v>137258</v>
      </c>
      <c r="M55" s="43">
        <v>147368</v>
      </c>
      <c r="N55" s="43">
        <f t="shared" si="16"/>
        <v>10110</v>
      </c>
      <c r="O55" s="72">
        <f t="shared" si="17"/>
        <v>0.023282913887763</v>
      </c>
      <c r="P55" s="68">
        <f t="shared" si="18"/>
        <v>0.46565827775526</v>
      </c>
      <c r="Q55" s="80" t="e">
        <f>VLOOKUP(B55,'2021年教师高一级学历系数'!#REF!,2,FALSE)</f>
        <v>#REF!</v>
      </c>
      <c r="R55" s="68" t="e">
        <f t="shared" si="19"/>
        <v>#REF!</v>
      </c>
      <c r="S55" s="72" t="e">
        <f>VLOOKUP(B55,'2022年省级基础教育高质量发展奖补资金（截至2022年9月底'!$F$1:$L$81,10,FALSE)</f>
        <v>#N/A</v>
      </c>
      <c r="T55" s="72" t="e">
        <f>VLOOKUP(B55,#REF!,10,FALSE)</f>
        <v>#REF!</v>
      </c>
      <c r="U55" s="72" t="e">
        <f t="shared" si="20"/>
        <v>#N/A</v>
      </c>
      <c r="V55" s="68" t="e">
        <f t="shared" si="21"/>
        <v>#N/A</v>
      </c>
      <c r="W55" s="68" t="e">
        <f t="shared" si="22"/>
        <v>#REF!</v>
      </c>
      <c r="X55" s="68" t="e">
        <f t="shared" si="23"/>
        <v>#REF!</v>
      </c>
    </row>
    <row r="56" s="34" customFormat="true" ht="27" spans="1:24">
      <c r="A56" s="47"/>
      <c r="B56" s="45" t="s">
        <v>55</v>
      </c>
      <c r="C56" s="45" t="s">
        <v>255</v>
      </c>
      <c r="D56" s="45">
        <v>250165</v>
      </c>
      <c r="E56" s="53">
        <f t="shared" si="13"/>
        <v>0.0199313729442597</v>
      </c>
      <c r="F56" s="58">
        <v>1.21335593420576</v>
      </c>
      <c r="G56" s="59">
        <v>1.3</v>
      </c>
      <c r="H56" s="60"/>
      <c r="I56" s="43">
        <v>1</v>
      </c>
      <c r="J56" s="43">
        <f t="shared" si="14"/>
        <v>0.0259107848275376</v>
      </c>
      <c r="K56" s="68">
        <f t="shared" si="15"/>
        <v>1.09049472309726</v>
      </c>
      <c r="L56" s="43">
        <v>161922</v>
      </c>
      <c r="M56" s="43">
        <v>163655</v>
      </c>
      <c r="N56" s="43">
        <f t="shared" si="16"/>
        <v>1733</v>
      </c>
      <c r="O56" s="72">
        <f t="shared" si="17"/>
        <v>0.00399102767235344</v>
      </c>
      <c r="P56" s="68">
        <f t="shared" si="18"/>
        <v>0.0798205534470688</v>
      </c>
      <c r="Q56" s="80" t="e">
        <f>VLOOKUP(B56,'2021年教师高一级学历系数'!#REF!,2,FALSE)</f>
        <v>#REF!</v>
      </c>
      <c r="R56" s="68" t="e">
        <f t="shared" si="19"/>
        <v>#REF!</v>
      </c>
      <c r="S56" s="72" t="e">
        <f>VLOOKUP(B56,'2022年省级基础教育高质量发展奖补资金（截至2022年9月底'!$F$1:$L$81,10,FALSE)</f>
        <v>#N/A</v>
      </c>
      <c r="T56" s="72" t="e">
        <f>VLOOKUP(B56,#REF!,10,FALSE)</f>
        <v>#REF!</v>
      </c>
      <c r="U56" s="72" t="e">
        <f t="shared" si="20"/>
        <v>#N/A</v>
      </c>
      <c r="V56" s="68" t="e">
        <f t="shared" si="21"/>
        <v>#N/A</v>
      </c>
      <c r="W56" s="68" t="e">
        <f t="shared" si="22"/>
        <v>#REF!</v>
      </c>
      <c r="X56" s="68" t="e">
        <f t="shared" si="23"/>
        <v>#REF!</v>
      </c>
    </row>
    <row r="57" s="34" customFormat="true" ht="27" spans="1:24">
      <c r="A57" s="47"/>
      <c r="B57" s="45" t="s">
        <v>52</v>
      </c>
      <c r="C57" s="45" t="s">
        <v>256</v>
      </c>
      <c r="D57" s="45">
        <v>211036</v>
      </c>
      <c r="E57" s="53">
        <f t="shared" si="13"/>
        <v>0.0168138517405104</v>
      </c>
      <c r="F57" s="58">
        <v>1.19627009920353</v>
      </c>
      <c r="G57" s="59">
        <v>1.3</v>
      </c>
      <c r="H57" s="60" t="e">
        <f>VLOOKUP(B57,#REF!,2,FALSE)</f>
        <v>#REF!</v>
      </c>
      <c r="I57" s="43">
        <v>1.2</v>
      </c>
      <c r="J57" s="43">
        <f t="shared" si="14"/>
        <v>0.0262296087151963</v>
      </c>
      <c r="K57" s="68">
        <f t="shared" si="15"/>
        <v>1.10391291052011</v>
      </c>
      <c r="L57" s="43">
        <v>152383</v>
      </c>
      <c r="M57" s="43">
        <v>155882</v>
      </c>
      <c r="N57" s="43">
        <f t="shared" si="16"/>
        <v>3499</v>
      </c>
      <c r="O57" s="72">
        <f t="shared" si="17"/>
        <v>0.00805805298647703</v>
      </c>
      <c r="P57" s="68">
        <f t="shared" si="18"/>
        <v>0.16116105972954</v>
      </c>
      <c r="Q57" s="80" t="e">
        <f>VLOOKUP(B57,'2021年教师高一级学历系数'!#REF!,2,FALSE)</f>
        <v>#REF!</v>
      </c>
      <c r="R57" s="68" t="e">
        <f t="shared" si="19"/>
        <v>#REF!</v>
      </c>
      <c r="S57" s="72" t="e">
        <f>VLOOKUP(B57,'2022年省级基础教育高质量发展奖补资金（截至2022年9月底'!$F$1:$L$81,10,FALSE)</f>
        <v>#N/A</v>
      </c>
      <c r="T57" s="72" t="e">
        <f>VLOOKUP(B57,#REF!,10,FALSE)</f>
        <v>#REF!</v>
      </c>
      <c r="U57" s="72" t="e">
        <f t="shared" si="20"/>
        <v>#N/A</v>
      </c>
      <c r="V57" s="68" t="e">
        <f t="shared" si="21"/>
        <v>#N/A</v>
      </c>
      <c r="W57" s="68" t="e">
        <f t="shared" si="22"/>
        <v>#REF!</v>
      </c>
      <c r="X57" s="68" t="e">
        <f t="shared" si="23"/>
        <v>#REF!</v>
      </c>
    </row>
    <row r="58" s="34" customFormat="true" ht="27" spans="1:24">
      <c r="A58" s="47"/>
      <c r="B58" s="45" t="s">
        <v>54</v>
      </c>
      <c r="C58" s="45" t="s">
        <v>257</v>
      </c>
      <c r="D58" s="45">
        <v>62933</v>
      </c>
      <c r="E58" s="53">
        <f t="shared" si="13"/>
        <v>0.00501405509763994</v>
      </c>
      <c r="F58" s="58">
        <v>1.04652389435717</v>
      </c>
      <c r="G58" s="59">
        <v>1.3</v>
      </c>
      <c r="H58" s="60"/>
      <c r="I58" s="43">
        <v>1</v>
      </c>
      <c r="J58" s="43">
        <f t="shared" si="14"/>
        <v>0.00651827162693193</v>
      </c>
      <c r="K58" s="68">
        <f t="shared" si="15"/>
        <v>0.274331358937821</v>
      </c>
      <c r="L58" s="43">
        <v>53856</v>
      </c>
      <c r="M58" s="43">
        <v>55343</v>
      </c>
      <c r="N58" s="43">
        <f t="shared" si="16"/>
        <v>1487</v>
      </c>
      <c r="O58" s="72">
        <f t="shared" si="17"/>
        <v>0.00342449979733962</v>
      </c>
      <c r="P58" s="68">
        <f t="shared" si="18"/>
        <v>0.0684899959467924</v>
      </c>
      <c r="Q58" s="80" t="e">
        <f>VLOOKUP(B58,'2021年教师高一级学历系数'!#REF!,2,FALSE)</f>
        <v>#REF!</v>
      </c>
      <c r="R58" s="68" t="e">
        <f t="shared" si="19"/>
        <v>#REF!</v>
      </c>
      <c r="S58" s="72" t="e">
        <f>VLOOKUP(B58,'2022年省级基础教育高质量发展奖补资金（截至2022年9月底'!$F$1:$L$81,10,FALSE)</f>
        <v>#N/A</v>
      </c>
      <c r="T58" s="72" t="e">
        <f>VLOOKUP(B58,#REF!,10,FALSE)</f>
        <v>#REF!</v>
      </c>
      <c r="U58" s="72" t="e">
        <f t="shared" si="20"/>
        <v>#N/A</v>
      </c>
      <c r="V58" s="68" t="e">
        <f t="shared" si="21"/>
        <v>#N/A</v>
      </c>
      <c r="W58" s="68" t="e">
        <f t="shared" si="22"/>
        <v>#REF!</v>
      </c>
      <c r="X58" s="68" t="e">
        <f t="shared" si="23"/>
        <v>#REF!</v>
      </c>
    </row>
    <row r="59" s="36" customFormat="true" ht="27" spans="1:24">
      <c r="A59" s="45" t="s">
        <v>129</v>
      </c>
      <c r="B59" s="46" t="s">
        <v>122</v>
      </c>
      <c r="C59" s="46" t="s">
        <v>258</v>
      </c>
      <c r="D59" s="46">
        <f>SUM(D60:D67)</f>
        <v>787789</v>
      </c>
      <c r="E59" s="54">
        <f t="shared" si="13"/>
        <v>0.062765440250976</v>
      </c>
      <c r="F59" s="55"/>
      <c r="G59" s="56"/>
      <c r="H59" s="61"/>
      <c r="I59" s="57"/>
      <c r="J59" s="57"/>
      <c r="K59" s="67"/>
      <c r="L59" s="46">
        <f>SUM(L60:L67)</f>
        <v>659714</v>
      </c>
      <c r="M59" s="46">
        <f>SUM(M60:M67)</f>
        <v>681045</v>
      </c>
      <c r="N59" s="46">
        <f>SUM(N60:N67)</f>
        <v>21331</v>
      </c>
      <c r="O59" s="74"/>
      <c r="P59" s="67"/>
      <c r="Q59" s="79"/>
      <c r="R59" s="67"/>
      <c r="S59" s="74"/>
      <c r="T59" s="74"/>
      <c r="U59" s="74"/>
      <c r="V59" s="67"/>
      <c r="W59" s="67"/>
      <c r="X59" s="82" t="e">
        <f>SUM(X60:X67)</f>
        <v>#REF!</v>
      </c>
    </row>
    <row r="60" s="34" customFormat="true" ht="27" spans="1:24">
      <c r="A60" s="47"/>
      <c r="B60" s="45" t="s">
        <v>44</v>
      </c>
      <c r="C60" s="45" t="s">
        <v>259</v>
      </c>
      <c r="D60" s="45">
        <v>91208</v>
      </c>
      <c r="E60" s="53">
        <f t="shared" si="13"/>
        <v>0.00726680656166946</v>
      </c>
      <c r="F60" s="58">
        <v>0.735415960257709</v>
      </c>
      <c r="G60" s="59">
        <v>1.1</v>
      </c>
      <c r="H60" s="60" t="e">
        <f>VLOOKUP(B60,#REF!,2,FALSE)</f>
        <v>#REF!</v>
      </c>
      <c r="I60" s="43">
        <v>1.2</v>
      </c>
      <c r="J60" s="43">
        <f t="shared" si="14"/>
        <v>0.00959218466140369</v>
      </c>
      <c r="K60" s="68">
        <f t="shared" si="15"/>
        <v>0.403701656505526</v>
      </c>
      <c r="L60" s="43">
        <f>VLOOKUP(B60,Sheet7!A55:H201,8,FALSE)</f>
        <v>67466</v>
      </c>
      <c r="M60" s="43">
        <f>VLOOKUP(B60,Sheet8!A56:H201,8,FALSE)</f>
        <v>69614</v>
      </c>
      <c r="N60" s="43">
        <f t="shared" si="16"/>
        <v>2148</v>
      </c>
      <c r="O60" s="72">
        <f t="shared" si="17"/>
        <v>0.00494675559158407</v>
      </c>
      <c r="P60" s="68">
        <f t="shared" si="18"/>
        <v>0.0989351118316813</v>
      </c>
      <c r="Q60" s="80" t="e">
        <f>VLOOKUP(B60,'2021年教师高一级学历系数'!#REF!,2,FALSE)</f>
        <v>#REF!</v>
      </c>
      <c r="R60" s="68" t="e">
        <f t="shared" si="19"/>
        <v>#REF!</v>
      </c>
      <c r="S60" s="72" t="e">
        <f>VLOOKUP(B60,'2022年省级基础教育高质量发展奖补资金（截至2022年9月底'!$F$1:$L$81,10,FALSE)</f>
        <v>#N/A</v>
      </c>
      <c r="T60" s="72" t="e">
        <f>VLOOKUP(B60,#REF!,10,FALSE)</f>
        <v>#REF!</v>
      </c>
      <c r="U60" s="72" t="e">
        <f t="shared" si="20"/>
        <v>#N/A</v>
      </c>
      <c r="V60" s="68" t="e">
        <f t="shared" si="21"/>
        <v>#N/A</v>
      </c>
      <c r="W60" s="68" t="e">
        <f t="shared" si="22"/>
        <v>#REF!</v>
      </c>
      <c r="X60" s="68" t="e">
        <f t="shared" si="23"/>
        <v>#REF!</v>
      </c>
    </row>
    <row r="61" s="34" customFormat="true" ht="27" spans="1:24">
      <c r="A61" s="47"/>
      <c r="B61" s="45" t="s">
        <v>45</v>
      </c>
      <c r="C61" s="45" t="s">
        <v>260</v>
      </c>
      <c r="D61" s="45">
        <v>97991</v>
      </c>
      <c r="E61" s="53">
        <f t="shared" si="13"/>
        <v>0.00780722789431357</v>
      </c>
      <c r="F61" s="58">
        <v>0.961851665817676</v>
      </c>
      <c r="G61" s="59">
        <v>1.2</v>
      </c>
      <c r="H61" s="60" t="e">
        <f>VLOOKUP(B61,#REF!,2,FALSE)</f>
        <v>#REF!</v>
      </c>
      <c r="I61" s="43">
        <v>1.2</v>
      </c>
      <c r="J61" s="43">
        <f t="shared" si="14"/>
        <v>0.0112424081678115</v>
      </c>
      <c r="K61" s="68">
        <f t="shared" si="15"/>
        <v>0.473153818516315</v>
      </c>
      <c r="L61" s="43">
        <f>VLOOKUP(B61,Sheet7!A56:H202,8,FALSE)</f>
        <v>75407</v>
      </c>
      <c r="M61" s="43">
        <f>VLOOKUP(B61,Sheet8!A57:H202,8,FALSE)</f>
        <v>77714</v>
      </c>
      <c r="N61" s="43">
        <f t="shared" si="16"/>
        <v>2307</v>
      </c>
      <c r="O61" s="72">
        <f t="shared" si="17"/>
        <v>0.00531292604738568</v>
      </c>
      <c r="P61" s="68">
        <f t="shared" si="18"/>
        <v>0.106258520947714</v>
      </c>
      <c r="Q61" s="80" t="e">
        <f>VLOOKUP(B61,'2021年教师高一级学历系数'!#REF!,2,FALSE)</f>
        <v>#REF!</v>
      </c>
      <c r="R61" s="68" t="e">
        <f t="shared" si="19"/>
        <v>#REF!</v>
      </c>
      <c r="S61" s="72" t="e">
        <f>VLOOKUP(B61,'2022年省级基础教育高质量发展奖补资金（截至2022年9月底'!$F$1:$L$81,10,FALSE)</f>
        <v>#N/A</v>
      </c>
      <c r="T61" s="72" t="e">
        <f>VLOOKUP(B61,#REF!,10,FALSE)</f>
        <v>#REF!</v>
      </c>
      <c r="U61" s="72" t="e">
        <f t="shared" si="20"/>
        <v>#N/A</v>
      </c>
      <c r="V61" s="68" t="e">
        <f t="shared" si="21"/>
        <v>#N/A</v>
      </c>
      <c r="W61" s="68" t="e">
        <f t="shared" si="22"/>
        <v>#REF!</v>
      </c>
      <c r="X61" s="68" t="e">
        <f t="shared" si="23"/>
        <v>#REF!</v>
      </c>
    </row>
    <row r="62" s="34" customFormat="true" ht="27" spans="1:24">
      <c r="A62" s="47"/>
      <c r="B62" s="45" t="s">
        <v>47</v>
      </c>
      <c r="C62" s="45" t="s">
        <v>261</v>
      </c>
      <c r="D62" s="45">
        <v>65912</v>
      </c>
      <c r="E62" s="53">
        <f t="shared" si="13"/>
        <v>0.00525140068955308</v>
      </c>
      <c r="F62" s="58">
        <v>0.715108585632151</v>
      </c>
      <c r="G62" s="59">
        <v>1.1</v>
      </c>
      <c r="H62" s="60" t="e">
        <f>VLOOKUP(B62,#REF!,2,FALSE)</f>
        <v>#REF!</v>
      </c>
      <c r="I62" s="43">
        <v>1.2</v>
      </c>
      <c r="J62" s="43">
        <f t="shared" si="14"/>
        <v>0.00693184891021007</v>
      </c>
      <c r="K62" s="68">
        <f t="shared" si="15"/>
        <v>0.291737386891416</v>
      </c>
      <c r="L62" s="43">
        <f>VLOOKUP(B62,Sheet7!A57:H203,8,FALSE)</f>
        <v>57718</v>
      </c>
      <c r="M62" s="43">
        <f>VLOOKUP(B62,Sheet8!A58:H203,8,FALSE)</f>
        <v>58726</v>
      </c>
      <c r="N62" s="43">
        <f t="shared" si="16"/>
        <v>1008</v>
      </c>
      <c r="O62" s="72">
        <f t="shared" si="17"/>
        <v>0.00232138251225174</v>
      </c>
      <c r="P62" s="68">
        <f t="shared" si="18"/>
        <v>0.0464276502450348</v>
      </c>
      <c r="Q62" s="80" t="e">
        <f>VLOOKUP(B62,'2021年教师高一级学历系数'!#REF!,2,FALSE)</f>
        <v>#REF!</v>
      </c>
      <c r="R62" s="68" t="e">
        <f t="shared" si="19"/>
        <v>#REF!</v>
      </c>
      <c r="S62" s="72" t="e">
        <f>VLOOKUP(B62,'2022年省级基础教育高质量发展奖补资金（截至2022年9月底'!$F$1:$L$81,10,FALSE)</f>
        <v>#N/A</v>
      </c>
      <c r="T62" s="72" t="e">
        <f>VLOOKUP(B62,#REF!,10,FALSE)</f>
        <v>#REF!</v>
      </c>
      <c r="U62" s="72" t="e">
        <f t="shared" si="20"/>
        <v>#N/A</v>
      </c>
      <c r="V62" s="68" t="e">
        <f t="shared" si="21"/>
        <v>#N/A</v>
      </c>
      <c r="W62" s="68" t="e">
        <f t="shared" si="22"/>
        <v>#REF!</v>
      </c>
      <c r="X62" s="68" t="e">
        <f t="shared" si="23"/>
        <v>#REF!</v>
      </c>
    </row>
    <row r="63" s="34" customFormat="true" ht="27" spans="1:24">
      <c r="A63" s="47"/>
      <c r="B63" s="45" t="s">
        <v>49</v>
      </c>
      <c r="C63" s="45" t="s">
        <v>262</v>
      </c>
      <c r="D63" s="45">
        <v>92816</v>
      </c>
      <c r="E63" s="53">
        <f t="shared" si="13"/>
        <v>0.0073949205971835</v>
      </c>
      <c r="F63" s="58">
        <v>0.673208903775829</v>
      </c>
      <c r="G63" s="59">
        <v>1.1</v>
      </c>
      <c r="H63" s="60" t="e">
        <f>VLOOKUP(B63,#REF!,2,FALSE)</f>
        <v>#REF!</v>
      </c>
      <c r="I63" s="43">
        <v>1.2</v>
      </c>
      <c r="J63" s="43">
        <f t="shared" si="14"/>
        <v>0.00976129518828222</v>
      </c>
      <c r="K63" s="68">
        <f t="shared" si="15"/>
        <v>0.410818929811167</v>
      </c>
      <c r="L63" s="43">
        <f>VLOOKUP(B63,Sheet7!A58:H204,8,FALSE)</f>
        <v>77591</v>
      </c>
      <c r="M63" s="43">
        <f>VLOOKUP(B63,Sheet8!A59:H204,8,FALSE)</f>
        <v>85031</v>
      </c>
      <c r="N63" s="43">
        <f t="shared" si="16"/>
        <v>7440</v>
      </c>
      <c r="O63" s="72">
        <f t="shared" si="17"/>
        <v>0.0171340137809057</v>
      </c>
      <c r="P63" s="68">
        <f t="shared" si="18"/>
        <v>0.342680275618114</v>
      </c>
      <c r="Q63" s="80" t="e">
        <f>VLOOKUP(B63,'2021年教师高一级学历系数'!#REF!,2,FALSE)</f>
        <v>#REF!</v>
      </c>
      <c r="R63" s="68" t="e">
        <f t="shared" si="19"/>
        <v>#REF!</v>
      </c>
      <c r="S63" s="72" t="e">
        <f>VLOOKUP(B63,'2022年省级基础教育高质量发展奖补资金（截至2022年9月底'!$F$1:$L$81,10,FALSE)</f>
        <v>#N/A</v>
      </c>
      <c r="T63" s="72" t="e">
        <f>VLOOKUP(B63,#REF!,10,FALSE)</f>
        <v>#REF!</v>
      </c>
      <c r="U63" s="72" t="e">
        <f t="shared" si="20"/>
        <v>#N/A</v>
      </c>
      <c r="V63" s="68" t="e">
        <f t="shared" si="21"/>
        <v>#N/A</v>
      </c>
      <c r="W63" s="68" t="e">
        <f t="shared" si="22"/>
        <v>#REF!</v>
      </c>
      <c r="X63" s="68" t="e">
        <f t="shared" si="23"/>
        <v>#REF!</v>
      </c>
    </row>
    <row r="64" s="34" customFormat="true" ht="27" spans="1:24">
      <c r="A64" s="47"/>
      <c r="B64" s="45" t="s">
        <v>50</v>
      </c>
      <c r="C64" s="45" t="s">
        <v>263</v>
      </c>
      <c r="D64" s="45">
        <v>222616</v>
      </c>
      <c r="E64" s="53">
        <f t="shared" si="13"/>
        <v>0.0177364640111899</v>
      </c>
      <c r="F64" s="58">
        <v>0.715228368634001</v>
      </c>
      <c r="G64" s="59">
        <v>1.1</v>
      </c>
      <c r="H64" s="60" t="e">
        <f>VLOOKUP(B64,#REF!,2,FALSE)</f>
        <v>#REF!</v>
      </c>
      <c r="I64" s="43">
        <v>1.2</v>
      </c>
      <c r="J64" s="43">
        <f t="shared" si="14"/>
        <v>0.0234121324947707</v>
      </c>
      <c r="K64" s="68">
        <f t="shared" si="15"/>
        <v>0.985335145652073</v>
      </c>
      <c r="L64" s="43">
        <f>VLOOKUP(B64,Sheet7!A59:H205,8,FALSE)</f>
        <v>192744</v>
      </c>
      <c r="M64" s="43">
        <f>VLOOKUP(B64,Sheet8!A60:H205,8,FALSE)</f>
        <v>197454</v>
      </c>
      <c r="N64" s="43">
        <f t="shared" si="16"/>
        <v>4710</v>
      </c>
      <c r="O64" s="72">
        <f t="shared" si="17"/>
        <v>0.0108469361435572</v>
      </c>
      <c r="P64" s="68">
        <f t="shared" si="18"/>
        <v>0.216938722871145</v>
      </c>
      <c r="Q64" s="80" t="e">
        <f>VLOOKUP(B64,'2021年教师高一级学历系数'!#REF!,2,FALSE)</f>
        <v>#REF!</v>
      </c>
      <c r="R64" s="68" t="e">
        <f t="shared" si="19"/>
        <v>#REF!</v>
      </c>
      <c r="S64" s="72" t="e">
        <f>VLOOKUP(B64,'2022年省级基础教育高质量发展奖补资金（截至2022年9月底'!$F$1:$L$81,10,FALSE)</f>
        <v>#N/A</v>
      </c>
      <c r="T64" s="72" t="e">
        <f>VLOOKUP(B64,#REF!,10,FALSE)</f>
        <v>#REF!</v>
      </c>
      <c r="U64" s="72" t="e">
        <f t="shared" si="20"/>
        <v>#N/A</v>
      </c>
      <c r="V64" s="68" t="e">
        <f t="shared" si="21"/>
        <v>#N/A</v>
      </c>
      <c r="W64" s="68" t="e">
        <f t="shared" si="22"/>
        <v>#REF!</v>
      </c>
      <c r="X64" s="68" t="e">
        <f t="shared" si="23"/>
        <v>#REF!</v>
      </c>
    </row>
    <row r="65" s="34" customFormat="true" ht="27" spans="1:24">
      <c r="A65" s="47"/>
      <c r="B65" s="45" t="s">
        <v>46</v>
      </c>
      <c r="C65" s="45" t="s">
        <v>264</v>
      </c>
      <c r="D65" s="45">
        <v>33512</v>
      </c>
      <c r="E65" s="53">
        <f t="shared" si="13"/>
        <v>0.00266999848143438</v>
      </c>
      <c r="F65" s="58">
        <v>0.941265925123825</v>
      </c>
      <c r="G65" s="59">
        <v>1.2</v>
      </c>
      <c r="H65" s="60" t="e">
        <f>VLOOKUP(B65,#REF!,2,FALSE)</f>
        <v>#REF!</v>
      </c>
      <c r="I65" s="43">
        <v>1.2</v>
      </c>
      <c r="J65" s="43">
        <f t="shared" si="14"/>
        <v>0.00384479781326551</v>
      </c>
      <c r="K65" s="68">
        <f t="shared" si="15"/>
        <v>0.161814154015356</v>
      </c>
      <c r="L65" s="43">
        <f>VLOOKUP(B65,Sheet7!A60:H206,8,FALSE)</f>
        <v>27444</v>
      </c>
      <c r="M65" s="43">
        <f>VLOOKUP(B65,Sheet8!A61:H206,8,FALSE)</f>
        <v>28714</v>
      </c>
      <c r="N65" s="43">
        <f t="shared" si="16"/>
        <v>1270</v>
      </c>
      <c r="O65" s="72">
        <f t="shared" si="17"/>
        <v>0.00292475772872987</v>
      </c>
      <c r="P65" s="68">
        <f t="shared" si="18"/>
        <v>0.0584951545745974</v>
      </c>
      <c r="Q65" s="80" t="e">
        <f>VLOOKUP(B65,'2021年教师高一级学历系数'!#REF!,2,FALSE)</f>
        <v>#REF!</v>
      </c>
      <c r="R65" s="68" t="e">
        <f t="shared" si="19"/>
        <v>#REF!</v>
      </c>
      <c r="S65" s="72" t="e">
        <f>VLOOKUP(B65,'2022年省级基础教育高质量发展奖补资金（截至2022年9月底'!$F$1:$L$81,10,FALSE)</f>
        <v>#N/A</v>
      </c>
      <c r="T65" s="72" t="e">
        <f>VLOOKUP(B65,#REF!,10,FALSE)</f>
        <v>#REF!</v>
      </c>
      <c r="U65" s="72" t="e">
        <f t="shared" si="20"/>
        <v>#N/A</v>
      </c>
      <c r="V65" s="68" t="e">
        <f t="shared" si="21"/>
        <v>#N/A</v>
      </c>
      <c r="W65" s="68" t="e">
        <f t="shared" si="22"/>
        <v>#REF!</v>
      </c>
      <c r="X65" s="68" t="e">
        <f t="shared" si="23"/>
        <v>#REF!</v>
      </c>
    </row>
    <row r="66" s="34" customFormat="true" ht="27" spans="1:24">
      <c r="A66" s="47"/>
      <c r="B66" s="45" t="s">
        <v>43</v>
      </c>
      <c r="C66" s="45" t="s">
        <v>265</v>
      </c>
      <c r="D66" s="45">
        <v>32026</v>
      </c>
      <c r="E66" s="53">
        <f t="shared" si="13"/>
        <v>0.00255160454065462</v>
      </c>
      <c r="F66" s="58">
        <v>1.03053521444028</v>
      </c>
      <c r="G66" s="59">
        <v>1.3</v>
      </c>
      <c r="H66" s="60" t="e">
        <f>VLOOKUP(B66,#REF!,2,FALSE)</f>
        <v>#REF!</v>
      </c>
      <c r="I66" s="43">
        <v>1.2</v>
      </c>
      <c r="J66" s="43">
        <f t="shared" si="14"/>
        <v>0.0039805030834212</v>
      </c>
      <c r="K66" s="68">
        <f t="shared" si="15"/>
        <v>0.167525516368379</v>
      </c>
      <c r="L66" s="43">
        <f>VLOOKUP(B66,Sheet7!A61:H207,8,FALSE)</f>
        <v>26899</v>
      </c>
      <c r="M66" s="43">
        <f>VLOOKUP(B66,Sheet8!A62:H207,8,FALSE)</f>
        <v>27426</v>
      </c>
      <c r="N66" s="43">
        <f t="shared" si="16"/>
        <v>527</v>
      </c>
      <c r="O66" s="72">
        <f t="shared" si="17"/>
        <v>0.00121365930948082</v>
      </c>
      <c r="P66" s="68">
        <f t="shared" si="18"/>
        <v>0.0242731861896164</v>
      </c>
      <c r="Q66" s="80" t="e">
        <f>VLOOKUP(B66,'2021年教师高一级学历系数'!#REF!,2,FALSE)</f>
        <v>#REF!</v>
      </c>
      <c r="R66" s="68" t="e">
        <f t="shared" si="19"/>
        <v>#REF!</v>
      </c>
      <c r="S66" s="72" t="e">
        <f>VLOOKUP(B66,'2022年省级基础教育高质量发展奖补资金（截至2022年9月底'!$F$1:$L$81,10,FALSE)</f>
        <v>#N/A</v>
      </c>
      <c r="T66" s="72" t="e">
        <f>VLOOKUP(B66,#REF!,10,FALSE)</f>
        <v>#REF!</v>
      </c>
      <c r="U66" s="72" t="e">
        <f t="shared" si="20"/>
        <v>#N/A</v>
      </c>
      <c r="V66" s="68" t="e">
        <f t="shared" si="21"/>
        <v>#N/A</v>
      </c>
      <c r="W66" s="68" t="e">
        <f t="shared" si="22"/>
        <v>#REF!</v>
      </c>
      <c r="X66" s="68" t="e">
        <f t="shared" si="23"/>
        <v>#REF!</v>
      </c>
    </row>
    <row r="67" s="34" customFormat="true" ht="27" spans="1:24">
      <c r="A67" s="47"/>
      <c r="B67" s="45" t="s">
        <v>48</v>
      </c>
      <c r="C67" s="45" t="s">
        <v>266</v>
      </c>
      <c r="D67" s="45">
        <v>151708</v>
      </c>
      <c r="E67" s="53">
        <f t="shared" si="13"/>
        <v>0.0120870174749775</v>
      </c>
      <c r="F67" s="58">
        <v>0.7697330834257</v>
      </c>
      <c r="G67" s="59">
        <v>1.1</v>
      </c>
      <c r="H67" s="60" t="e">
        <f>VLOOKUP(B67,#REF!,2,FALSE)</f>
        <v>#REF!</v>
      </c>
      <c r="I67" s="43">
        <v>1.2</v>
      </c>
      <c r="J67" s="43">
        <f t="shared" si="14"/>
        <v>0.0159548630669703</v>
      </c>
      <c r="K67" s="68">
        <f t="shared" si="15"/>
        <v>0.671484638465271</v>
      </c>
      <c r="L67" s="43">
        <f>VLOOKUP(B67,Sheet7!A62:H208,8,FALSE)</f>
        <v>134445</v>
      </c>
      <c r="M67" s="43">
        <f>VLOOKUP(B67,Sheet8!A63:H208,8,FALSE)</f>
        <v>136366</v>
      </c>
      <c r="N67" s="43">
        <f t="shared" si="16"/>
        <v>1921</v>
      </c>
      <c r="O67" s="72">
        <f t="shared" si="17"/>
        <v>0.00442398393455912</v>
      </c>
      <c r="P67" s="68">
        <f t="shared" si="18"/>
        <v>0.0884796786911824</v>
      </c>
      <c r="Q67" s="80" t="e">
        <f>VLOOKUP(B67,'2021年教师高一级学历系数'!#REF!,2,FALSE)</f>
        <v>#REF!</v>
      </c>
      <c r="R67" s="68" t="e">
        <f t="shared" si="19"/>
        <v>#REF!</v>
      </c>
      <c r="S67" s="72" t="e">
        <f>VLOOKUP(B67,'2022年省级基础教育高质量发展奖补资金（截至2022年9月底'!$F$1:$L$81,10,FALSE)</f>
        <v>#N/A</v>
      </c>
      <c r="T67" s="72" t="e">
        <f>VLOOKUP(B67,#REF!,10,FALSE)</f>
        <v>#REF!</v>
      </c>
      <c r="U67" s="72" t="e">
        <f t="shared" si="20"/>
        <v>#N/A</v>
      </c>
      <c r="V67" s="68" t="e">
        <f t="shared" si="21"/>
        <v>#N/A</v>
      </c>
      <c r="W67" s="68" t="e">
        <f t="shared" si="22"/>
        <v>#REF!</v>
      </c>
      <c r="X67" s="68" t="e">
        <f t="shared" si="23"/>
        <v>#REF!</v>
      </c>
    </row>
    <row r="68" s="36" customFormat="true" ht="27" spans="1:24">
      <c r="A68" s="45" t="s">
        <v>130</v>
      </c>
      <c r="B68" s="46" t="s">
        <v>122</v>
      </c>
      <c r="C68" s="46" t="s">
        <v>267</v>
      </c>
      <c r="D68" s="46">
        <f>SUM(D69:D72)</f>
        <v>560389</v>
      </c>
      <c r="E68" s="54">
        <f t="shared" si="13"/>
        <v>0.0446478210495503</v>
      </c>
      <c r="F68" s="55"/>
      <c r="G68" s="56"/>
      <c r="H68" s="61"/>
      <c r="I68" s="57"/>
      <c r="J68" s="57"/>
      <c r="K68" s="67"/>
      <c r="L68" s="46">
        <f>SUM(L69:L72)</f>
        <v>368738</v>
      </c>
      <c r="M68" s="46">
        <f>SUM(M69:M72)</f>
        <v>375568</v>
      </c>
      <c r="N68" s="46">
        <f>SUM(N69:N72)</f>
        <v>6830</v>
      </c>
      <c r="O68" s="74"/>
      <c r="P68" s="67"/>
      <c r="Q68" s="79"/>
      <c r="R68" s="67"/>
      <c r="S68" s="74"/>
      <c r="T68" s="74"/>
      <c r="U68" s="74"/>
      <c r="V68" s="67"/>
      <c r="W68" s="67"/>
      <c r="X68" s="82" t="e">
        <f>SUM(X69:X72)</f>
        <v>#REF!</v>
      </c>
    </row>
    <row r="69" s="34" customFormat="true" ht="27" spans="1:24">
      <c r="A69" s="47"/>
      <c r="B69" s="45" t="s">
        <v>56</v>
      </c>
      <c r="C69" s="45" t="s">
        <v>268</v>
      </c>
      <c r="D69" s="45">
        <v>84044</v>
      </c>
      <c r="E69" s="53">
        <f t="shared" si="13"/>
        <v>0.00669602985120766</v>
      </c>
      <c r="F69" s="58">
        <v>0.674638912490003</v>
      </c>
      <c r="G69" s="59">
        <v>1.1</v>
      </c>
      <c r="H69" s="60" t="e">
        <f>VLOOKUP(B69,#REF!,2,FALSE)</f>
        <v>#REF!</v>
      </c>
      <c r="I69" s="43">
        <v>1.2</v>
      </c>
      <c r="J69" s="43">
        <f t="shared" si="14"/>
        <v>0.00883875940359411</v>
      </c>
      <c r="K69" s="68">
        <f t="shared" si="15"/>
        <v>0.3719926105095</v>
      </c>
      <c r="L69" s="43">
        <f>VLOOKUP(B69,Sheet7!A64:H210,8,FALSE)</f>
        <v>65108</v>
      </c>
      <c r="M69" s="43">
        <f>VLOOKUP(B69,Sheet8!A65:H210,8,FALSE)</f>
        <v>66548</v>
      </c>
      <c r="N69" s="43">
        <f t="shared" si="16"/>
        <v>1440</v>
      </c>
      <c r="O69" s="72">
        <f t="shared" si="17"/>
        <v>0.0033162607317882</v>
      </c>
      <c r="P69" s="68">
        <f t="shared" si="18"/>
        <v>0.066325214635764</v>
      </c>
      <c r="Q69" s="80" t="e">
        <f>VLOOKUP(B69,'2021年教师高一级学历系数'!#REF!,2,FALSE)</f>
        <v>#REF!</v>
      </c>
      <c r="R69" s="68" t="e">
        <f t="shared" si="19"/>
        <v>#REF!</v>
      </c>
      <c r="S69" s="72">
        <v>0</v>
      </c>
      <c r="T69" s="72" t="e">
        <f>VLOOKUP(B69,#REF!,10,FALSE)</f>
        <v>#REF!</v>
      </c>
      <c r="U69" s="72" t="e">
        <f t="shared" si="20"/>
        <v>#REF!</v>
      </c>
      <c r="V69" s="68" t="e">
        <f t="shared" si="21"/>
        <v>#REF!</v>
      </c>
      <c r="W69" s="68" t="e">
        <f t="shared" si="22"/>
        <v>#REF!</v>
      </c>
      <c r="X69" s="68" t="e">
        <f t="shared" si="23"/>
        <v>#REF!</v>
      </c>
    </row>
    <row r="70" s="34" customFormat="true" ht="27" spans="1:24">
      <c r="A70" s="47"/>
      <c r="B70" s="45" t="s">
        <v>57</v>
      </c>
      <c r="C70" s="45" t="s">
        <v>269</v>
      </c>
      <c r="D70" s="45">
        <v>172369</v>
      </c>
      <c r="E70" s="53">
        <f t="shared" ref="E70:E109" si="24">D70/12551318</f>
        <v>0.0137331394200991</v>
      </c>
      <c r="F70" s="58">
        <v>0.777460727051602</v>
      </c>
      <c r="G70" s="59">
        <v>1.1</v>
      </c>
      <c r="H70" s="60" t="e">
        <f>VLOOKUP(B70,#REF!,2,FALSE)</f>
        <v>#REF!</v>
      </c>
      <c r="I70" s="43">
        <v>1.2</v>
      </c>
      <c r="J70" s="43">
        <f t="shared" ref="J70:J109" si="25">E70*G70*I70</f>
        <v>0.0181277440345309</v>
      </c>
      <c r="K70" s="68">
        <f t="shared" ref="K70:K109" si="26">J70/$J$4*50</f>
        <v>0.762933633345771</v>
      </c>
      <c r="L70" s="43">
        <f>VLOOKUP(B70,Sheet7!A65:H211,8,FALSE)</f>
        <v>105767</v>
      </c>
      <c r="M70" s="43">
        <f>VLOOKUP(B70,Sheet8!A66:H211,8,FALSE)</f>
        <v>109365</v>
      </c>
      <c r="N70" s="43">
        <f t="shared" ref="N70:N109" si="27">M70-L70</f>
        <v>3598</v>
      </c>
      <c r="O70" s="72">
        <f t="shared" ref="O70:O109" si="28">N70/$N$4</f>
        <v>0.00828604591178746</v>
      </c>
      <c r="P70" s="68">
        <f t="shared" ref="P70:P109" si="29">O70/$O$4*20</f>
        <v>0.165720918235749</v>
      </c>
      <c r="Q70" s="80" t="e">
        <f>VLOOKUP(B70,'2021年教师高一级学历系数'!#REF!,2,FALSE)</f>
        <v>#REF!</v>
      </c>
      <c r="R70" s="68" t="e">
        <f t="shared" ref="R70:R109" si="30">Q70/$Q$4*20</f>
        <v>#REF!</v>
      </c>
      <c r="S70" s="72" t="e">
        <f>VLOOKUP(B70,'2022年省级基础教育高质量发展奖补资金（截至2022年9月底'!$F$1:$L$81,10,FALSE)</f>
        <v>#N/A</v>
      </c>
      <c r="T70" s="72" t="e">
        <f>VLOOKUP(B70,#REF!,10,FALSE)</f>
        <v>#REF!</v>
      </c>
      <c r="U70" s="72" t="e">
        <f t="shared" si="20"/>
        <v>#N/A</v>
      </c>
      <c r="V70" s="68" t="e">
        <f t="shared" ref="V70:V109" si="31">U70/$U$4*10</f>
        <v>#N/A</v>
      </c>
      <c r="W70" s="68" t="e">
        <f t="shared" ref="W70:W103" si="32">K70+P70+R70+V70</f>
        <v>#REF!</v>
      </c>
      <c r="X70" s="68" t="e">
        <f t="shared" ref="X70:X103" si="33">140295*W70/$W$4</f>
        <v>#REF!</v>
      </c>
    </row>
    <row r="71" s="34" customFormat="true" ht="27" spans="1:24">
      <c r="A71" s="47"/>
      <c r="B71" s="45" t="s">
        <v>58</v>
      </c>
      <c r="C71" s="45" t="s">
        <v>270</v>
      </c>
      <c r="D71" s="45">
        <v>53671</v>
      </c>
      <c r="E71" s="53">
        <f t="shared" si="24"/>
        <v>0.00427612462691169</v>
      </c>
      <c r="F71" s="58">
        <v>0.740687815741958</v>
      </c>
      <c r="G71" s="59">
        <v>1.1</v>
      </c>
      <c r="H71" s="60" t="e">
        <f>VLOOKUP(B71,#REF!,2,FALSE)</f>
        <v>#REF!</v>
      </c>
      <c r="I71" s="43">
        <v>1.2</v>
      </c>
      <c r="J71" s="43">
        <f t="shared" si="25"/>
        <v>0.00564448450752343</v>
      </c>
      <c r="K71" s="68">
        <f t="shared" si="26"/>
        <v>0.237556701235726</v>
      </c>
      <c r="L71" s="43">
        <f>VLOOKUP(B71,Sheet7!A66:H212,8,FALSE)</f>
        <v>45071</v>
      </c>
      <c r="M71" s="43">
        <f>VLOOKUP(B71,Sheet8!A67:H212,8,FALSE)</f>
        <v>44371</v>
      </c>
      <c r="N71" s="43">
        <f t="shared" si="27"/>
        <v>-700</v>
      </c>
      <c r="O71" s="72">
        <f t="shared" si="28"/>
        <v>-0.00161207118906371</v>
      </c>
      <c r="P71" s="68">
        <f t="shared" si="29"/>
        <v>-0.0322414237812742</v>
      </c>
      <c r="Q71" s="80" t="e">
        <f>VLOOKUP(B71,'2021年教师高一级学历系数'!#REF!,2,FALSE)</f>
        <v>#REF!</v>
      </c>
      <c r="R71" s="68" t="e">
        <f t="shared" si="30"/>
        <v>#REF!</v>
      </c>
      <c r="S71" s="72">
        <v>0</v>
      </c>
      <c r="T71" s="72" t="e">
        <f>VLOOKUP(B71,#REF!,10,FALSE)</f>
        <v>#REF!</v>
      </c>
      <c r="U71" s="72" t="e">
        <f t="shared" ref="U71:U103" si="34">S71+T71</f>
        <v>#REF!</v>
      </c>
      <c r="V71" s="68" t="e">
        <f t="shared" si="31"/>
        <v>#REF!</v>
      </c>
      <c r="W71" s="68" t="e">
        <f t="shared" si="32"/>
        <v>#REF!</v>
      </c>
      <c r="X71" s="68" t="e">
        <f t="shared" si="33"/>
        <v>#REF!</v>
      </c>
    </row>
    <row r="72" s="34" customFormat="true" ht="27" spans="1:24">
      <c r="A72" s="47"/>
      <c r="B72" s="45" t="s">
        <v>59</v>
      </c>
      <c r="C72" s="45" t="s">
        <v>271</v>
      </c>
      <c r="D72" s="45">
        <v>250305</v>
      </c>
      <c r="E72" s="53">
        <f t="shared" si="24"/>
        <v>0.0199425271513318</v>
      </c>
      <c r="F72" s="58">
        <v>0.606504439877415</v>
      </c>
      <c r="G72" s="59">
        <v>1.1</v>
      </c>
      <c r="H72" s="60" t="e">
        <f>VLOOKUP(B72,#REF!,2,FALSE)</f>
        <v>#REF!</v>
      </c>
      <c r="I72" s="43">
        <v>1.2</v>
      </c>
      <c r="J72" s="43">
        <f t="shared" si="25"/>
        <v>0.026324135839758</v>
      </c>
      <c r="K72" s="68">
        <f t="shared" si="26"/>
        <v>1.10789122808981</v>
      </c>
      <c r="L72" s="43">
        <f>VLOOKUP(B72,Sheet7!A67:H213,8,FALSE)</f>
        <v>152792</v>
      </c>
      <c r="M72" s="43">
        <f>VLOOKUP(B72,Sheet8!A68:H213,8,FALSE)</f>
        <v>155284</v>
      </c>
      <c r="N72" s="43">
        <f t="shared" si="27"/>
        <v>2492</v>
      </c>
      <c r="O72" s="72">
        <f t="shared" si="28"/>
        <v>0.0057389734330668</v>
      </c>
      <c r="P72" s="68">
        <f t="shared" si="29"/>
        <v>0.114779468661336</v>
      </c>
      <c r="Q72" s="80" t="e">
        <f>VLOOKUP(B72,'2021年教师高一级学历系数'!#REF!,2,FALSE)</f>
        <v>#REF!</v>
      </c>
      <c r="R72" s="68" t="e">
        <f t="shared" si="30"/>
        <v>#REF!</v>
      </c>
      <c r="S72" s="72" t="e">
        <f>VLOOKUP(B72,'2022年省级基础教育高质量发展奖补资金（截至2022年9月底'!$F$1:$L$81,10,FALSE)</f>
        <v>#N/A</v>
      </c>
      <c r="T72" s="72" t="e">
        <f>VLOOKUP(B72,#REF!,10,FALSE)</f>
        <v>#REF!</v>
      </c>
      <c r="U72" s="72" t="e">
        <f t="shared" si="34"/>
        <v>#N/A</v>
      </c>
      <c r="V72" s="68" t="e">
        <f t="shared" si="31"/>
        <v>#N/A</v>
      </c>
      <c r="W72" s="68" t="e">
        <f t="shared" si="32"/>
        <v>#REF!</v>
      </c>
      <c r="X72" s="68" t="e">
        <f t="shared" si="33"/>
        <v>#REF!</v>
      </c>
    </row>
    <row r="73" s="36" customFormat="true" ht="27" spans="1:24">
      <c r="A73" s="45" t="s">
        <v>131</v>
      </c>
      <c r="B73" s="46" t="s">
        <v>122</v>
      </c>
      <c r="C73" s="46" t="s">
        <v>272</v>
      </c>
      <c r="D73" s="46">
        <f>SUM(D74:D79)</f>
        <v>647311</v>
      </c>
      <c r="E73" s="54">
        <f t="shared" si="24"/>
        <v>0.0515731495289977</v>
      </c>
      <c r="F73" s="55"/>
      <c r="G73" s="56"/>
      <c r="H73" s="61"/>
      <c r="I73" s="57"/>
      <c r="J73" s="57"/>
      <c r="K73" s="67"/>
      <c r="L73" s="57">
        <f>SUM(L74:L79)</f>
        <v>514937</v>
      </c>
      <c r="M73" s="57">
        <f>SUM(M74:M79)</f>
        <v>529667</v>
      </c>
      <c r="N73" s="57">
        <f t="shared" si="27"/>
        <v>14730</v>
      </c>
      <c r="O73" s="74"/>
      <c r="P73" s="67"/>
      <c r="Q73" s="79"/>
      <c r="R73" s="67"/>
      <c r="S73" s="74"/>
      <c r="T73" s="74"/>
      <c r="U73" s="74"/>
      <c r="V73" s="67"/>
      <c r="W73" s="67"/>
      <c r="X73" s="67" t="e">
        <f>SUM(X74:X79)</f>
        <v>#REF!</v>
      </c>
    </row>
    <row r="74" s="34" customFormat="true" ht="27" spans="1:24">
      <c r="A74" s="47"/>
      <c r="B74" s="45" t="s">
        <v>39</v>
      </c>
      <c r="C74" s="45" t="s">
        <v>273</v>
      </c>
      <c r="D74" s="45">
        <v>171400</v>
      </c>
      <c r="E74" s="53">
        <f t="shared" si="24"/>
        <v>0.0136559363725786</v>
      </c>
      <c r="F74" s="58">
        <v>0.965704206874219</v>
      </c>
      <c r="G74" s="59">
        <v>1.2</v>
      </c>
      <c r="H74" s="60"/>
      <c r="I74" s="43">
        <v>1</v>
      </c>
      <c r="J74" s="43">
        <f t="shared" si="25"/>
        <v>0.0163871236470943</v>
      </c>
      <c r="K74" s="68">
        <f t="shared" si="26"/>
        <v>0.68967698133584</v>
      </c>
      <c r="L74" s="43">
        <v>111387</v>
      </c>
      <c r="M74" s="43">
        <v>117354</v>
      </c>
      <c r="N74" s="43">
        <f t="shared" si="27"/>
        <v>5967</v>
      </c>
      <c r="O74" s="72">
        <f t="shared" si="28"/>
        <v>0.0137417554073474</v>
      </c>
      <c r="P74" s="68">
        <f t="shared" si="29"/>
        <v>0.274835108146947</v>
      </c>
      <c r="Q74" s="80" t="e">
        <f>VLOOKUP(B74,'2021年教师高一级学历系数'!#REF!,2,FALSE)</f>
        <v>#REF!</v>
      </c>
      <c r="R74" s="68" t="e">
        <f t="shared" si="30"/>
        <v>#REF!</v>
      </c>
      <c r="S74" s="72" t="e">
        <f>VLOOKUP(B74,'2022年省级基础教育高质量发展奖补资金（截至2022年9月底'!$F$1:$L$81,10,FALSE)</f>
        <v>#N/A</v>
      </c>
      <c r="T74" s="72" t="e">
        <f>VLOOKUP(B74,#REF!,10,FALSE)</f>
        <v>#REF!</v>
      </c>
      <c r="U74" s="72" t="e">
        <f t="shared" si="34"/>
        <v>#N/A</v>
      </c>
      <c r="V74" s="68" t="e">
        <f t="shared" si="31"/>
        <v>#N/A</v>
      </c>
      <c r="W74" s="68" t="e">
        <f t="shared" si="32"/>
        <v>#REF!</v>
      </c>
      <c r="X74" s="68" t="e">
        <f t="shared" si="33"/>
        <v>#REF!</v>
      </c>
    </row>
    <row r="75" s="34" customFormat="true" ht="27" spans="1:24">
      <c r="A75" s="47"/>
      <c r="B75" s="45" t="s">
        <v>41</v>
      </c>
      <c r="C75" s="45" t="s">
        <v>274</v>
      </c>
      <c r="D75" s="45">
        <v>132516</v>
      </c>
      <c r="E75" s="53">
        <f t="shared" si="24"/>
        <v>0.0105579350312055</v>
      </c>
      <c r="F75" s="58">
        <v>0.602479549522036</v>
      </c>
      <c r="G75" s="59">
        <v>1.1</v>
      </c>
      <c r="H75" s="60" t="e">
        <f>VLOOKUP(B75,#REF!,2,FALSE)</f>
        <v>#REF!</v>
      </c>
      <c r="I75" s="43">
        <v>1.2</v>
      </c>
      <c r="J75" s="43">
        <f t="shared" si="25"/>
        <v>0.0139364742411912</v>
      </c>
      <c r="K75" s="68">
        <f t="shared" si="26"/>
        <v>0.586537679956652</v>
      </c>
      <c r="L75" s="43">
        <v>115143</v>
      </c>
      <c r="M75" s="43">
        <v>116766</v>
      </c>
      <c r="N75" s="43">
        <f t="shared" si="27"/>
        <v>1623</v>
      </c>
      <c r="O75" s="72">
        <f t="shared" si="28"/>
        <v>0.00373770219978629</v>
      </c>
      <c r="P75" s="68">
        <f t="shared" si="29"/>
        <v>0.0747540439957257</v>
      </c>
      <c r="Q75" s="80" t="e">
        <f>VLOOKUP(B75,'2021年教师高一级学历系数'!#REF!,2,FALSE)</f>
        <v>#REF!</v>
      </c>
      <c r="R75" s="68" t="e">
        <f t="shared" si="30"/>
        <v>#REF!</v>
      </c>
      <c r="S75" s="72" t="e">
        <f>VLOOKUP(B75,'2022年省级基础教育高质量发展奖补资金（截至2022年9月底'!$F$1:$L$81,10,FALSE)</f>
        <v>#N/A</v>
      </c>
      <c r="T75" s="72" t="e">
        <f>VLOOKUP(B75,#REF!,10,FALSE)</f>
        <v>#REF!</v>
      </c>
      <c r="U75" s="72" t="e">
        <f t="shared" si="34"/>
        <v>#N/A</v>
      </c>
      <c r="V75" s="68" t="e">
        <f t="shared" si="31"/>
        <v>#N/A</v>
      </c>
      <c r="W75" s="68" t="e">
        <f t="shared" si="32"/>
        <v>#REF!</v>
      </c>
      <c r="X75" s="68" t="e">
        <f t="shared" si="33"/>
        <v>#REF!</v>
      </c>
    </row>
    <row r="76" s="34" customFormat="true" ht="27" spans="1:24">
      <c r="A76" s="47"/>
      <c r="B76" s="45" t="s">
        <v>40</v>
      </c>
      <c r="C76" s="45" t="s">
        <v>275</v>
      </c>
      <c r="D76" s="45">
        <v>136665</v>
      </c>
      <c r="E76" s="53">
        <f t="shared" si="24"/>
        <v>0.0108884979250785</v>
      </c>
      <c r="F76" s="58">
        <v>0.694045131810796</v>
      </c>
      <c r="G76" s="59">
        <v>1.1</v>
      </c>
      <c r="H76" s="60" t="e">
        <f>VLOOKUP(B76,#REF!,2,FALSE)</f>
        <v>#REF!</v>
      </c>
      <c r="I76" s="43">
        <v>1.2</v>
      </c>
      <c r="J76" s="43">
        <f t="shared" si="25"/>
        <v>0.0143728172611036</v>
      </c>
      <c r="K76" s="68">
        <f t="shared" si="26"/>
        <v>0.604901838504602</v>
      </c>
      <c r="L76" s="43">
        <v>109919</v>
      </c>
      <c r="M76" s="43">
        <v>113271</v>
      </c>
      <c r="N76" s="43">
        <f t="shared" si="27"/>
        <v>3352</v>
      </c>
      <c r="O76" s="72">
        <f t="shared" si="28"/>
        <v>0.00771951803677365</v>
      </c>
      <c r="P76" s="68">
        <f t="shared" si="29"/>
        <v>0.154390360735473</v>
      </c>
      <c r="Q76" s="80" t="e">
        <f>VLOOKUP(B76,'2021年教师高一级学历系数'!#REF!,2,FALSE)</f>
        <v>#REF!</v>
      </c>
      <c r="R76" s="68" t="e">
        <f t="shared" si="30"/>
        <v>#REF!</v>
      </c>
      <c r="S76" s="72" t="e">
        <f>VLOOKUP(B76,'2022年省级基础教育高质量发展奖补资金（截至2022年9月底'!$F$1:$L$81,10,FALSE)</f>
        <v>#N/A</v>
      </c>
      <c r="T76" s="72" t="e">
        <f>VLOOKUP(B76,#REF!,10,FALSE)</f>
        <v>#REF!</v>
      </c>
      <c r="U76" s="72" t="e">
        <f t="shared" si="34"/>
        <v>#N/A</v>
      </c>
      <c r="V76" s="68" t="e">
        <f t="shared" si="31"/>
        <v>#N/A</v>
      </c>
      <c r="W76" s="68" t="e">
        <f t="shared" si="32"/>
        <v>#REF!</v>
      </c>
      <c r="X76" s="68" t="e">
        <f t="shared" si="33"/>
        <v>#REF!</v>
      </c>
    </row>
    <row r="77" s="34" customFormat="true" ht="27" spans="1:24">
      <c r="A77" s="47"/>
      <c r="B77" s="45" t="s">
        <v>42</v>
      </c>
      <c r="C77" s="45" t="s">
        <v>276</v>
      </c>
      <c r="D77" s="45">
        <v>60177</v>
      </c>
      <c r="E77" s="53">
        <f t="shared" si="24"/>
        <v>0.00479447656413454</v>
      </c>
      <c r="F77" s="58">
        <v>0.781115111784429</v>
      </c>
      <c r="G77" s="59">
        <v>1.1</v>
      </c>
      <c r="H77" s="60" t="e">
        <f>VLOOKUP(B77,#REF!,2,FALSE)</f>
        <v>#REF!</v>
      </c>
      <c r="I77" s="43">
        <v>1.2</v>
      </c>
      <c r="J77" s="43">
        <f t="shared" si="25"/>
        <v>0.00632870906465759</v>
      </c>
      <c r="K77" s="68">
        <f t="shared" si="26"/>
        <v>0.266353330667629</v>
      </c>
      <c r="L77" s="43">
        <v>50941</v>
      </c>
      <c r="M77" s="43">
        <v>52746</v>
      </c>
      <c r="N77" s="43">
        <f t="shared" si="27"/>
        <v>1805</v>
      </c>
      <c r="O77" s="72">
        <f t="shared" si="28"/>
        <v>0.00415684070894285</v>
      </c>
      <c r="P77" s="68">
        <f t="shared" si="29"/>
        <v>0.083136814178857</v>
      </c>
      <c r="Q77" s="80" t="e">
        <f>VLOOKUP(B77,'2021年教师高一级学历系数'!#REF!,2,FALSE)</f>
        <v>#REF!</v>
      </c>
      <c r="R77" s="68" t="e">
        <f t="shared" si="30"/>
        <v>#REF!</v>
      </c>
      <c r="S77" s="72" t="e">
        <f>VLOOKUP(B77,'2022年省级基础教育高质量发展奖补资金（截至2022年9月底'!$F$1:$L$81,10,FALSE)</f>
        <v>#N/A</v>
      </c>
      <c r="T77" s="72" t="e">
        <f>VLOOKUP(B77,#REF!,10,FALSE)</f>
        <v>#REF!</v>
      </c>
      <c r="U77" s="72" t="e">
        <f t="shared" si="34"/>
        <v>#N/A</v>
      </c>
      <c r="V77" s="68" t="e">
        <f t="shared" si="31"/>
        <v>#N/A</v>
      </c>
      <c r="W77" s="68" t="e">
        <f t="shared" si="32"/>
        <v>#REF!</v>
      </c>
      <c r="X77" s="68" t="e">
        <f t="shared" si="33"/>
        <v>#REF!</v>
      </c>
    </row>
    <row r="78" s="34" customFormat="true" ht="27" spans="1:24">
      <c r="A78" s="47"/>
      <c r="B78" s="45" t="s">
        <v>38</v>
      </c>
      <c r="C78" s="45" t="s">
        <v>277</v>
      </c>
      <c r="D78" s="45">
        <v>80355</v>
      </c>
      <c r="E78" s="53">
        <f t="shared" si="24"/>
        <v>0.00640211649485735</v>
      </c>
      <c r="F78" s="58">
        <v>0.74701899898163</v>
      </c>
      <c r="G78" s="59">
        <v>1.1</v>
      </c>
      <c r="H78" s="60" t="e">
        <f>VLOOKUP(B78,#REF!,2,FALSE)</f>
        <v>#REF!</v>
      </c>
      <c r="I78" s="43">
        <v>1.2</v>
      </c>
      <c r="J78" s="43">
        <f t="shared" si="25"/>
        <v>0.00845079377321171</v>
      </c>
      <c r="K78" s="68">
        <f t="shared" si="26"/>
        <v>0.355664487857442</v>
      </c>
      <c r="L78" s="43">
        <v>69647</v>
      </c>
      <c r="M78" s="43">
        <v>71399</v>
      </c>
      <c r="N78" s="43">
        <f t="shared" si="27"/>
        <v>1752</v>
      </c>
      <c r="O78" s="72">
        <f t="shared" si="28"/>
        <v>0.00403478389034231</v>
      </c>
      <c r="P78" s="68">
        <f t="shared" si="29"/>
        <v>0.0806956778068462</v>
      </c>
      <c r="Q78" s="80" t="e">
        <f>VLOOKUP(B78,'2021年教师高一级学历系数'!#REF!,2,FALSE)</f>
        <v>#REF!</v>
      </c>
      <c r="R78" s="68" t="e">
        <f t="shared" si="30"/>
        <v>#REF!</v>
      </c>
      <c r="S78" s="72" t="e">
        <f>VLOOKUP(B78,'2022年省级基础教育高质量发展奖补资金（截至2022年9月底'!$F$1:$L$81,10,FALSE)</f>
        <v>#N/A</v>
      </c>
      <c r="T78" s="72" t="e">
        <f>VLOOKUP(B78,#REF!,10,FALSE)</f>
        <v>#REF!</v>
      </c>
      <c r="U78" s="72" t="e">
        <f t="shared" si="34"/>
        <v>#N/A</v>
      </c>
      <c r="V78" s="68" t="e">
        <f t="shared" si="31"/>
        <v>#N/A</v>
      </c>
      <c r="W78" s="68" t="e">
        <f t="shared" si="32"/>
        <v>#REF!</v>
      </c>
      <c r="X78" s="68" t="e">
        <f t="shared" si="33"/>
        <v>#REF!</v>
      </c>
    </row>
    <row r="79" s="34" customFormat="true" ht="27" spans="1:24">
      <c r="A79" s="47"/>
      <c r="B79" s="45" t="s">
        <v>37</v>
      </c>
      <c r="C79" s="45" t="s">
        <v>278</v>
      </c>
      <c r="D79" s="45">
        <v>66198</v>
      </c>
      <c r="E79" s="53">
        <f t="shared" si="24"/>
        <v>0.00527418714114327</v>
      </c>
      <c r="F79" s="58">
        <v>0.763424004212039</v>
      </c>
      <c r="G79" s="59">
        <v>1.1</v>
      </c>
      <c r="H79" s="60"/>
      <c r="I79" s="43">
        <v>1</v>
      </c>
      <c r="J79" s="43">
        <f t="shared" si="25"/>
        <v>0.00580160585525759</v>
      </c>
      <c r="K79" s="68">
        <f t="shared" si="26"/>
        <v>0.244169391732385</v>
      </c>
      <c r="L79" s="43">
        <v>57900</v>
      </c>
      <c r="M79" s="43">
        <v>58131</v>
      </c>
      <c r="N79" s="43">
        <f t="shared" si="27"/>
        <v>231</v>
      </c>
      <c r="O79" s="72">
        <f t="shared" si="28"/>
        <v>0.000531983492391024</v>
      </c>
      <c r="P79" s="68">
        <f t="shared" si="29"/>
        <v>0.0106396698478205</v>
      </c>
      <c r="Q79" s="80" t="e">
        <f>VLOOKUP(B79,'2021年教师高一级学历系数'!#REF!,2,FALSE)</f>
        <v>#REF!</v>
      </c>
      <c r="R79" s="68" t="e">
        <f t="shared" si="30"/>
        <v>#REF!</v>
      </c>
      <c r="S79" s="72" t="e">
        <f>VLOOKUP(B79,'2022年省级基础教育高质量发展奖补资金（截至2022年9月底'!$F$1:$L$81,10,FALSE)</f>
        <v>#N/A</v>
      </c>
      <c r="T79" s="72" t="e">
        <f>VLOOKUP(B79,#REF!,10,FALSE)</f>
        <v>#REF!</v>
      </c>
      <c r="U79" s="72" t="e">
        <f t="shared" si="34"/>
        <v>#N/A</v>
      </c>
      <c r="V79" s="68" t="e">
        <f t="shared" si="31"/>
        <v>#N/A</v>
      </c>
      <c r="W79" s="68" t="e">
        <f t="shared" si="32"/>
        <v>#REF!</v>
      </c>
      <c r="X79" s="68" t="e">
        <f t="shared" si="33"/>
        <v>#REF!</v>
      </c>
    </row>
    <row r="80" s="36" customFormat="true" ht="27" spans="1:24">
      <c r="A80" s="45" t="s">
        <v>132</v>
      </c>
      <c r="B80" s="46" t="s">
        <v>122</v>
      </c>
      <c r="C80" s="46" t="s">
        <v>279</v>
      </c>
      <c r="D80" s="46">
        <f>SUM(D81:D84)</f>
        <v>518561</v>
      </c>
      <c r="E80" s="54">
        <f t="shared" si="24"/>
        <v>0.0413152626680322</v>
      </c>
      <c r="F80" s="55"/>
      <c r="G80" s="56"/>
      <c r="H80" s="61"/>
      <c r="I80" s="57"/>
      <c r="J80" s="57"/>
      <c r="K80" s="67"/>
      <c r="L80" s="46">
        <f>SUM(L81:L84)</f>
        <v>351912</v>
      </c>
      <c r="M80" s="46">
        <f>SUM(M81:M84)</f>
        <v>384153</v>
      </c>
      <c r="N80" s="46">
        <f>SUM(N81:N84)</f>
        <v>32241</v>
      </c>
      <c r="O80" s="74"/>
      <c r="P80" s="67"/>
      <c r="Q80" s="79"/>
      <c r="R80" s="67"/>
      <c r="S80" s="74"/>
      <c r="T80" s="74"/>
      <c r="U80" s="74"/>
      <c r="V80" s="67"/>
      <c r="W80" s="67"/>
      <c r="X80" s="82" t="e">
        <f>SUM(X81:X84)</f>
        <v>#REF!</v>
      </c>
    </row>
    <row r="81" s="34" customFormat="true" ht="27" spans="1:24">
      <c r="A81" s="47"/>
      <c r="B81" s="45" t="s">
        <v>63</v>
      </c>
      <c r="C81" s="45" t="s">
        <v>280</v>
      </c>
      <c r="D81" s="45">
        <v>146757</v>
      </c>
      <c r="E81" s="53">
        <f t="shared" si="24"/>
        <v>0.0116925569091628</v>
      </c>
      <c r="F81" s="58">
        <v>0.492748343086682</v>
      </c>
      <c r="G81" s="59">
        <v>1</v>
      </c>
      <c r="H81" s="60"/>
      <c r="I81" s="43">
        <v>1</v>
      </c>
      <c r="J81" s="43">
        <f t="shared" si="25"/>
        <v>0.0116925569091628</v>
      </c>
      <c r="K81" s="68">
        <f t="shared" si="26"/>
        <v>0.492099011814002</v>
      </c>
      <c r="L81" s="43">
        <f>VLOOKUP(B81,Sheet7!A76:H222,8,FALSE)</f>
        <v>80554</v>
      </c>
      <c r="M81" s="43">
        <f>VLOOKUP(B81,Sheet8!A77:H222,8,FALSE)</f>
        <v>84394</v>
      </c>
      <c r="N81" s="43">
        <f t="shared" si="27"/>
        <v>3840</v>
      </c>
      <c r="O81" s="72">
        <f t="shared" si="28"/>
        <v>0.0088433619514352</v>
      </c>
      <c r="P81" s="68">
        <f t="shared" si="29"/>
        <v>0.176867239028704</v>
      </c>
      <c r="Q81" s="80" t="e">
        <f>VLOOKUP(B81,'2021年教师高一级学历系数'!#REF!,2,FALSE)</f>
        <v>#REF!</v>
      </c>
      <c r="R81" s="68" t="e">
        <f t="shared" si="30"/>
        <v>#REF!</v>
      </c>
      <c r="S81" s="72" t="e">
        <f>VLOOKUP(B81,'2022年省级基础教育高质量发展奖补资金（截至2022年9月底'!$F$1:$L$81,10,FALSE)</f>
        <v>#N/A</v>
      </c>
      <c r="T81" s="72" t="e">
        <f>VLOOKUP(B81,#REF!,10,FALSE)</f>
        <v>#REF!</v>
      </c>
      <c r="U81" s="72" t="e">
        <f t="shared" si="34"/>
        <v>#N/A</v>
      </c>
      <c r="V81" s="68" t="e">
        <f t="shared" si="31"/>
        <v>#N/A</v>
      </c>
      <c r="W81" s="68" t="e">
        <f t="shared" si="32"/>
        <v>#REF!</v>
      </c>
      <c r="X81" s="68" t="e">
        <f t="shared" si="33"/>
        <v>#REF!</v>
      </c>
    </row>
    <row r="82" s="34" customFormat="true" ht="27" spans="1:24">
      <c r="A82" s="47"/>
      <c r="B82" s="45" t="s">
        <v>64</v>
      </c>
      <c r="C82" s="45" t="s">
        <v>281</v>
      </c>
      <c r="D82" s="45">
        <v>101956</v>
      </c>
      <c r="E82" s="53">
        <f t="shared" si="24"/>
        <v>0.00812313097317748</v>
      </c>
      <c r="F82" s="58">
        <v>0.843503252182534</v>
      </c>
      <c r="G82" s="59">
        <v>1.2</v>
      </c>
      <c r="H82" s="60"/>
      <c r="I82" s="43">
        <v>1</v>
      </c>
      <c r="J82" s="43">
        <f t="shared" si="25"/>
        <v>0.00974775716781297</v>
      </c>
      <c r="K82" s="68">
        <f t="shared" si="26"/>
        <v>0.410249161663226</v>
      </c>
      <c r="L82" s="43">
        <f>VLOOKUP(B82,Sheet7!A77:H223,8,FALSE)</f>
        <v>53960</v>
      </c>
      <c r="M82" s="43">
        <f>VLOOKUP(B82,Sheet8!A78:H223,8,FALSE)</f>
        <v>67634</v>
      </c>
      <c r="N82" s="43">
        <f t="shared" si="27"/>
        <v>13674</v>
      </c>
      <c r="O82" s="72">
        <f t="shared" si="28"/>
        <v>0.0314906591989388</v>
      </c>
      <c r="P82" s="68">
        <f t="shared" si="29"/>
        <v>0.629813183978776</v>
      </c>
      <c r="Q82" s="80" t="e">
        <f>VLOOKUP(B82,'2021年教师高一级学历系数'!#REF!,2,FALSE)</f>
        <v>#REF!</v>
      </c>
      <c r="R82" s="68" t="e">
        <f t="shared" si="30"/>
        <v>#REF!</v>
      </c>
      <c r="S82" s="72" t="e">
        <f>VLOOKUP(B82,'2022年省级基础教育高质量发展奖补资金（截至2022年9月底'!$F$1:$L$81,10,FALSE)</f>
        <v>#N/A</v>
      </c>
      <c r="T82" s="72" t="e">
        <f>VLOOKUP(B82,#REF!,10,FALSE)</f>
        <v>#REF!</v>
      </c>
      <c r="U82" s="72" t="e">
        <f t="shared" si="34"/>
        <v>#N/A</v>
      </c>
      <c r="V82" s="68" t="e">
        <f t="shared" si="31"/>
        <v>#N/A</v>
      </c>
      <c r="W82" s="68" t="e">
        <f t="shared" si="32"/>
        <v>#REF!</v>
      </c>
      <c r="X82" s="68" t="e">
        <f t="shared" si="33"/>
        <v>#REF!</v>
      </c>
    </row>
    <row r="83" s="34" customFormat="true" ht="27" spans="1:24">
      <c r="A83" s="47"/>
      <c r="B83" s="45" t="s">
        <v>65</v>
      </c>
      <c r="C83" s="45" t="s">
        <v>282</v>
      </c>
      <c r="D83" s="45">
        <v>81903</v>
      </c>
      <c r="E83" s="53">
        <f t="shared" si="24"/>
        <v>0.00652545015591191</v>
      </c>
      <c r="F83" s="58">
        <v>0.693756467419917</v>
      </c>
      <c r="G83" s="59">
        <v>1.1</v>
      </c>
      <c r="H83" s="60"/>
      <c r="I83" s="43">
        <v>1</v>
      </c>
      <c r="J83" s="43">
        <f t="shared" si="25"/>
        <v>0.0071779951715031</v>
      </c>
      <c r="K83" s="68">
        <f t="shared" si="26"/>
        <v>0.302096826053016</v>
      </c>
      <c r="L83" s="43">
        <f>VLOOKUP(B83,Sheet7!A78:H224,8,FALSE)</f>
        <v>61494</v>
      </c>
      <c r="M83" s="43">
        <f>VLOOKUP(B83,Sheet8!A79:H224,8,FALSE)</f>
        <v>67907</v>
      </c>
      <c r="N83" s="43">
        <f t="shared" si="27"/>
        <v>6413</v>
      </c>
      <c r="O83" s="72">
        <f t="shared" si="28"/>
        <v>0.0147688750506651</v>
      </c>
      <c r="P83" s="68">
        <f t="shared" si="29"/>
        <v>0.295377501013302</v>
      </c>
      <c r="Q83" s="80" t="e">
        <f>VLOOKUP(B83,'2021年教师高一级学历系数'!#REF!,2,FALSE)</f>
        <v>#REF!</v>
      </c>
      <c r="R83" s="68" t="e">
        <f t="shared" si="30"/>
        <v>#REF!</v>
      </c>
      <c r="S83" s="72" t="e">
        <f>VLOOKUP(B83,'2022年省级基础教育高质量发展奖补资金（截至2022年9月底'!$F$1:$L$81,10,FALSE)</f>
        <v>#N/A</v>
      </c>
      <c r="T83" s="72" t="e">
        <f>VLOOKUP(B83,#REF!,10,FALSE)</f>
        <v>#REF!</v>
      </c>
      <c r="U83" s="72" t="e">
        <f t="shared" si="34"/>
        <v>#N/A</v>
      </c>
      <c r="V83" s="68" t="e">
        <f t="shared" si="31"/>
        <v>#N/A</v>
      </c>
      <c r="W83" s="68" t="e">
        <f t="shared" si="32"/>
        <v>#REF!</v>
      </c>
      <c r="X83" s="68" t="e">
        <f t="shared" si="33"/>
        <v>#REF!</v>
      </c>
    </row>
    <row r="84" s="34" customFormat="true" ht="27" spans="1:24">
      <c r="A84" s="47"/>
      <c r="B84" s="45" t="s">
        <v>66</v>
      </c>
      <c r="C84" s="45" t="s">
        <v>283</v>
      </c>
      <c r="D84" s="45">
        <v>187945</v>
      </c>
      <c r="E84" s="53">
        <f t="shared" si="24"/>
        <v>0.0149741246297799</v>
      </c>
      <c r="F84" s="58">
        <v>0.645089267497432</v>
      </c>
      <c r="G84" s="59">
        <v>1.1</v>
      </c>
      <c r="H84" s="60"/>
      <c r="I84" s="43">
        <v>1</v>
      </c>
      <c r="J84" s="43">
        <f t="shared" si="25"/>
        <v>0.0164715370927579</v>
      </c>
      <c r="K84" s="68">
        <f t="shared" si="26"/>
        <v>0.693229649372233</v>
      </c>
      <c r="L84" s="43">
        <f>VLOOKUP(B84,Sheet7!A79:H225,8,FALSE)</f>
        <v>155904</v>
      </c>
      <c r="M84" s="43">
        <f>VLOOKUP(B84,Sheet8!A80:H225,8,FALSE)</f>
        <v>164218</v>
      </c>
      <c r="N84" s="43">
        <f t="shared" si="27"/>
        <v>8314</v>
      </c>
      <c r="O84" s="72">
        <f t="shared" si="28"/>
        <v>0.0191467998083938</v>
      </c>
      <c r="P84" s="68">
        <f t="shared" si="29"/>
        <v>0.382935996167876</v>
      </c>
      <c r="Q84" s="80" t="e">
        <f>VLOOKUP(B84,'2021年教师高一级学历系数'!#REF!,2,FALSE)</f>
        <v>#REF!</v>
      </c>
      <c r="R84" s="68" t="e">
        <f t="shared" si="30"/>
        <v>#REF!</v>
      </c>
      <c r="S84" s="72" t="e">
        <f>VLOOKUP(B84,'2022年省级基础教育高质量发展奖补资金（截至2022年9月底'!$F$1:$L$81,10,FALSE)</f>
        <v>#N/A</v>
      </c>
      <c r="T84" s="72" t="e">
        <f>VLOOKUP(B84,#REF!,10,FALSE)</f>
        <v>#REF!</v>
      </c>
      <c r="U84" s="72" t="e">
        <f t="shared" si="34"/>
        <v>#N/A</v>
      </c>
      <c r="V84" s="68" t="e">
        <f t="shared" si="31"/>
        <v>#N/A</v>
      </c>
      <c r="W84" s="68" t="e">
        <f t="shared" si="32"/>
        <v>#REF!</v>
      </c>
      <c r="X84" s="68" t="e">
        <f t="shared" si="33"/>
        <v>#REF!</v>
      </c>
    </row>
    <row r="85" s="36" customFormat="true" ht="27" spans="1:24">
      <c r="A85" s="45" t="s">
        <v>133</v>
      </c>
      <c r="B85" s="46" t="s">
        <v>122</v>
      </c>
      <c r="C85" s="46" t="s">
        <v>284</v>
      </c>
      <c r="D85" s="46">
        <f>SUM(D86:D93)</f>
        <v>805393</v>
      </c>
      <c r="E85" s="54">
        <f t="shared" si="24"/>
        <v>0.0641680021173872</v>
      </c>
      <c r="F85" s="55"/>
      <c r="G85" s="56"/>
      <c r="H85" s="61"/>
      <c r="I85" s="57"/>
      <c r="J85" s="57"/>
      <c r="K85" s="67"/>
      <c r="L85" s="46">
        <f>SUM(L86:L93)</f>
        <v>602990</v>
      </c>
      <c r="M85" s="46">
        <f>SUM(M86:M93)</f>
        <v>629904</v>
      </c>
      <c r="N85" s="46">
        <f>SUM(N86:N93)</f>
        <v>26914</v>
      </c>
      <c r="O85" s="74"/>
      <c r="P85" s="67"/>
      <c r="Q85" s="79"/>
      <c r="R85" s="67"/>
      <c r="S85" s="74"/>
      <c r="T85" s="74"/>
      <c r="U85" s="74"/>
      <c r="V85" s="67"/>
      <c r="W85" s="67"/>
      <c r="X85" s="82" t="e">
        <f>SUM(X86:X93)</f>
        <v>#REF!</v>
      </c>
    </row>
    <row r="86" s="34" customFormat="true" ht="27" spans="1:24">
      <c r="A86" s="47"/>
      <c r="B86" s="45" t="s">
        <v>91</v>
      </c>
      <c r="C86" s="45" t="s">
        <v>285</v>
      </c>
      <c r="D86" s="45">
        <v>229166</v>
      </c>
      <c r="E86" s="53">
        <f t="shared" si="24"/>
        <v>0.0182583215563497</v>
      </c>
      <c r="F86" s="58">
        <v>0.853230679656225</v>
      </c>
      <c r="G86" s="59">
        <v>1.2</v>
      </c>
      <c r="H86" s="60"/>
      <c r="I86" s="43">
        <v>1</v>
      </c>
      <c r="J86" s="43">
        <f t="shared" si="25"/>
        <v>0.0219099858676196</v>
      </c>
      <c r="K86" s="68">
        <f t="shared" si="26"/>
        <v>0.922115023948711</v>
      </c>
      <c r="L86" s="43">
        <v>138152</v>
      </c>
      <c r="M86" s="43">
        <v>148648</v>
      </c>
      <c r="N86" s="43">
        <f t="shared" si="27"/>
        <v>10496</v>
      </c>
      <c r="O86" s="72">
        <f t="shared" si="28"/>
        <v>0.0241718560005896</v>
      </c>
      <c r="P86" s="68">
        <f t="shared" si="29"/>
        <v>0.483437120011791</v>
      </c>
      <c r="Q86" s="80" t="e">
        <f>VLOOKUP(B86,'2021年教师高一级学历系数'!#REF!,2,FALSE)</f>
        <v>#REF!</v>
      </c>
      <c r="R86" s="68" t="e">
        <f t="shared" si="30"/>
        <v>#REF!</v>
      </c>
      <c r="S86" s="72" t="e">
        <f>VLOOKUP(B86,'2022年省级基础教育高质量发展奖补资金（截至2022年9月底'!$F$1:$L$81,10,FALSE)</f>
        <v>#N/A</v>
      </c>
      <c r="T86" s="72" t="e">
        <f>VLOOKUP(B86,#REF!,10,FALSE)</f>
        <v>#REF!</v>
      </c>
      <c r="U86" s="72" t="e">
        <f t="shared" si="34"/>
        <v>#N/A</v>
      </c>
      <c r="V86" s="68" t="e">
        <f t="shared" si="31"/>
        <v>#N/A</v>
      </c>
      <c r="W86" s="68" t="e">
        <f t="shared" si="32"/>
        <v>#REF!</v>
      </c>
      <c r="X86" s="68" t="e">
        <f t="shared" si="33"/>
        <v>#REF!</v>
      </c>
    </row>
    <row r="87" s="34" customFormat="true" ht="27" spans="1:24">
      <c r="A87" s="47"/>
      <c r="B87" s="45" t="s">
        <v>92</v>
      </c>
      <c r="C87" s="45" t="s">
        <v>286</v>
      </c>
      <c r="D87" s="45">
        <v>129855</v>
      </c>
      <c r="E87" s="53">
        <f t="shared" si="24"/>
        <v>0.0103459254239276</v>
      </c>
      <c r="F87" s="58">
        <v>0.810804764581449</v>
      </c>
      <c r="G87" s="59">
        <v>1.2</v>
      </c>
      <c r="H87" s="60"/>
      <c r="I87" s="43">
        <v>1</v>
      </c>
      <c r="J87" s="43">
        <f t="shared" si="25"/>
        <v>0.0124151105087131</v>
      </c>
      <c r="K87" s="68">
        <f t="shared" si="26"/>
        <v>0.522508777195832</v>
      </c>
      <c r="L87" s="43">
        <v>100109</v>
      </c>
      <c r="M87" s="43">
        <v>101975</v>
      </c>
      <c r="N87" s="43">
        <f t="shared" si="27"/>
        <v>1866</v>
      </c>
      <c r="O87" s="72">
        <f t="shared" si="28"/>
        <v>0.00429732119827554</v>
      </c>
      <c r="P87" s="68">
        <f t="shared" si="29"/>
        <v>0.0859464239655109</v>
      </c>
      <c r="Q87" s="80" t="e">
        <f>VLOOKUP(B87,'2021年教师高一级学历系数'!#REF!,2,FALSE)</f>
        <v>#REF!</v>
      </c>
      <c r="R87" s="68" t="e">
        <f t="shared" si="30"/>
        <v>#REF!</v>
      </c>
      <c r="S87" s="72" t="e">
        <f>VLOOKUP(B87,'2022年省级基础教育高质量发展奖补资金（截至2022年9月底'!$F$1:$L$81,10,FALSE)</f>
        <v>#N/A</v>
      </c>
      <c r="T87" s="72" t="e">
        <f>VLOOKUP(B87,#REF!,10,FALSE)</f>
        <v>#REF!</v>
      </c>
      <c r="U87" s="72" t="e">
        <f t="shared" si="34"/>
        <v>#N/A</v>
      </c>
      <c r="V87" s="68" t="e">
        <f t="shared" si="31"/>
        <v>#N/A</v>
      </c>
      <c r="W87" s="68" t="e">
        <f t="shared" si="32"/>
        <v>#REF!</v>
      </c>
      <c r="X87" s="68" t="e">
        <f t="shared" si="33"/>
        <v>#REF!</v>
      </c>
    </row>
    <row r="88" s="34" customFormat="true" ht="27" spans="1:24">
      <c r="A88" s="47"/>
      <c r="B88" s="45" t="s">
        <v>89</v>
      </c>
      <c r="C88" s="45" t="s">
        <v>287</v>
      </c>
      <c r="D88" s="45">
        <v>65990</v>
      </c>
      <c r="E88" s="53">
        <f t="shared" si="24"/>
        <v>0.0052576151763504</v>
      </c>
      <c r="F88" s="58">
        <v>0.823610489981036</v>
      </c>
      <c r="G88" s="59">
        <v>1.2</v>
      </c>
      <c r="H88" s="60"/>
      <c r="I88" s="43">
        <v>1</v>
      </c>
      <c r="J88" s="43">
        <f t="shared" si="25"/>
        <v>0.00630913821162048</v>
      </c>
      <c r="K88" s="68">
        <f t="shared" si="26"/>
        <v>0.265529661600654</v>
      </c>
      <c r="L88" s="43">
        <v>57551</v>
      </c>
      <c r="M88" s="43">
        <v>59527</v>
      </c>
      <c r="N88" s="43">
        <f t="shared" si="27"/>
        <v>1976</v>
      </c>
      <c r="O88" s="72">
        <f t="shared" si="28"/>
        <v>0.0045506466708427</v>
      </c>
      <c r="P88" s="68">
        <f t="shared" si="29"/>
        <v>0.091012933416854</v>
      </c>
      <c r="Q88" s="80" t="e">
        <f>VLOOKUP(B88,'2021年教师高一级学历系数'!#REF!,2,FALSE)</f>
        <v>#REF!</v>
      </c>
      <c r="R88" s="68" t="e">
        <f t="shared" si="30"/>
        <v>#REF!</v>
      </c>
      <c r="S88" s="72" t="e">
        <f>VLOOKUP(B88,'2022年省级基础教育高质量发展奖补资金（截至2022年9月底'!$F$1:$L$81,10,FALSE)</f>
        <v>#N/A</v>
      </c>
      <c r="T88" s="72" t="e">
        <f>VLOOKUP(B88,#REF!,10,FALSE)</f>
        <v>#REF!</v>
      </c>
      <c r="U88" s="72" t="e">
        <f t="shared" si="34"/>
        <v>#N/A</v>
      </c>
      <c r="V88" s="68" t="e">
        <f t="shared" si="31"/>
        <v>#N/A</v>
      </c>
      <c r="W88" s="68" t="e">
        <f t="shared" si="32"/>
        <v>#REF!</v>
      </c>
      <c r="X88" s="68" t="e">
        <f t="shared" si="33"/>
        <v>#REF!</v>
      </c>
    </row>
    <row r="89" s="34" customFormat="true" ht="27" spans="1:24">
      <c r="A89" s="47"/>
      <c r="B89" s="45" t="s">
        <v>93</v>
      </c>
      <c r="C89" s="45" t="s">
        <v>288</v>
      </c>
      <c r="D89" s="45">
        <v>67796</v>
      </c>
      <c r="E89" s="53">
        <f t="shared" si="24"/>
        <v>0.00540150444758072</v>
      </c>
      <c r="F89" s="58">
        <v>0.585837548304504</v>
      </c>
      <c r="G89" s="59">
        <v>1</v>
      </c>
      <c r="H89" s="60"/>
      <c r="I89" s="43">
        <v>1</v>
      </c>
      <c r="J89" s="43">
        <f t="shared" si="25"/>
        <v>0.00540150444758072</v>
      </c>
      <c r="K89" s="68">
        <f t="shared" si="26"/>
        <v>0.2273305164656</v>
      </c>
      <c r="L89" s="43">
        <v>54343</v>
      </c>
      <c r="M89" s="43">
        <v>57332</v>
      </c>
      <c r="N89" s="43">
        <f t="shared" si="27"/>
        <v>2989</v>
      </c>
      <c r="O89" s="72">
        <f t="shared" si="28"/>
        <v>0.00688354397730204</v>
      </c>
      <c r="P89" s="68">
        <f t="shared" si="29"/>
        <v>0.137670879546041</v>
      </c>
      <c r="Q89" s="80" t="e">
        <f>VLOOKUP(B89,'2021年教师高一级学历系数'!#REF!,2,FALSE)</f>
        <v>#REF!</v>
      </c>
      <c r="R89" s="68" t="e">
        <f t="shared" si="30"/>
        <v>#REF!</v>
      </c>
      <c r="S89" s="72" t="e">
        <f>VLOOKUP(B89,'2022年省级基础教育高质量发展奖补资金（截至2022年9月底'!$F$1:$L$81,10,FALSE)</f>
        <v>#N/A</v>
      </c>
      <c r="T89" s="72" t="e">
        <f>VLOOKUP(B89,#REF!,10,FALSE)</f>
        <v>#REF!</v>
      </c>
      <c r="U89" s="72" t="e">
        <f t="shared" si="34"/>
        <v>#N/A</v>
      </c>
      <c r="V89" s="68" t="e">
        <f t="shared" si="31"/>
        <v>#N/A</v>
      </c>
      <c r="W89" s="68" t="e">
        <f t="shared" si="32"/>
        <v>#REF!</v>
      </c>
      <c r="X89" s="68" t="e">
        <f t="shared" si="33"/>
        <v>#REF!</v>
      </c>
    </row>
    <row r="90" s="34" customFormat="true" ht="40.5" spans="1:24">
      <c r="A90" s="47"/>
      <c r="B90" s="45" t="s">
        <v>94</v>
      </c>
      <c r="C90" s="45" t="s">
        <v>289</v>
      </c>
      <c r="D90" s="45">
        <v>20109</v>
      </c>
      <c r="E90" s="53">
        <f t="shared" si="24"/>
        <v>0.00160214250009441</v>
      </c>
      <c r="F90" s="58">
        <v>1.04508561261085</v>
      </c>
      <c r="G90" s="59">
        <v>1.3</v>
      </c>
      <c r="H90" s="60" t="e">
        <f>VLOOKUP(B90,#REF!,2,FALSE)</f>
        <v>#REF!</v>
      </c>
      <c r="I90" s="43">
        <v>1.2</v>
      </c>
      <c r="J90" s="43">
        <f t="shared" si="25"/>
        <v>0.00249934230014728</v>
      </c>
      <c r="K90" s="68">
        <f t="shared" si="26"/>
        <v>0.105188615770053</v>
      </c>
      <c r="L90" s="43">
        <v>16966</v>
      </c>
      <c r="M90" s="43">
        <v>17675</v>
      </c>
      <c r="N90" s="43">
        <f t="shared" si="27"/>
        <v>709</v>
      </c>
      <c r="O90" s="72">
        <f t="shared" si="28"/>
        <v>0.00163279781863739</v>
      </c>
      <c r="P90" s="68">
        <f t="shared" si="29"/>
        <v>0.0326559563727477</v>
      </c>
      <c r="Q90" s="80">
        <v>0.864497401860445</v>
      </c>
      <c r="R90" s="68" t="e">
        <f t="shared" si="30"/>
        <v>#REF!</v>
      </c>
      <c r="S90" s="72" t="e">
        <f>VLOOKUP(B90,'2022年省级基础教育高质量发展奖补资金（截至2022年9月底'!$F$1:$L$81,10,FALSE)</f>
        <v>#N/A</v>
      </c>
      <c r="T90" s="72" t="e">
        <f>VLOOKUP(B90,#REF!,10,FALSE)</f>
        <v>#REF!</v>
      </c>
      <c r="U90" s="72" t="e">
        <f t="shared" si="34"/>
        <v>#N/A</v>
      </c>
      <c r="V90" s="68" t="e">
        <f t="shared" si="31"/>
        <v>#N/A</v>
      </c>
      <c r="W90" s="68" t="e">
        <f t="shared" si="32"/>
        <v>#REF!</v>
      </c>
      <c r="X90" s="68" t="e">
        <f t="shared" si="33"/>
        <v>#REF!</v>
      </c>
    </row>
    <row r="91" s="34" customFormat="true" ht="27" spans="1:24">
      <c r="A91" s="47"/>
      <c r="B91" s="45" t="s">
        <v>95</v>
      </c>
      <c r="C91" s="45" t="s">
        <v>290</v>
      </c>
      <c r="D91" s="45">
        <v>30001</v>
      </c>
      <c r="E91" s="53">
        <f t="shared" si="24"/>
        <v>0.0023902669026472</v>
      </c>
      <c r="F91" s="58">
        <v>0.871447609734944</v>
      </c>
      <c r="G91" s="59">
        <v>1.2</v>
      </c>
      <c r="H91" s="60" t="e">
        <f>VLOOKUP(B91,#REF!,2,FALSE)</f>
        <v>#REF!</v>
      </c>
      <c r="I91" s="43">
        <v>1.2</v>
      </c>
      <c r="J91" s="43">
        <f t="shared" si="25"/>
        <v>0.00344198433981196</v>
      </c>
      <c r="K91" s="68">
        <f t="shared" si="26"/>
        <v>0.144861137342286</v>
      </c>
      <c r="L91" s="43">
        <v>27413</v>
      </c>
      <c r="M91" s="43">
        <v>28136</v>
      </c>
      <c r="N91" s="43">
        <f t="shared" si="27"/>
        <v>723</v>
      </c>
      <c r="O91" s="72">
        <f t="shared" si="28"/>
        <v>0.00166503924241866</v>
      </c>
      <c r="P91" s="68">
        <f t="shared" si="29"/>
        <v>0.0333007848483732</v>
      </c>
      <c r="Q91" s="80" t="e">
        <f>VLOOKUP(B91,'2021年教师高一级学历系数'!#REF!,2,FALSE)</f>
        <v>#REF!</v>
      </c>
      <c r="R91" s="68" t="e">
        <f t="shared" si="30"/>
        <v>#REF!</v>
      </c>
      <c r="S91" s="72" t="e">
        <f>VLOOKUP(B91,'2022年省级基础教育高质量发展奖补资金（截至2022年9月底'!$F$1:$L$81,10,FALSE)</f>
        <v>#N/A</v>
      </c>
      <c r="T91" s="72" t="e">
        <f>VLOOKUP(B91,#REF!,10,FALSE)</f>
        <v>#REF!</v>
      </c>
      <c r="U91" s="72" t="e">
        <f t="shared" si="34"/>
        <v>#N/A</v>
      </c>
      <c r="V91" s="68" t="e">
        <f t="shared" si="31"/>
        <v>#N/A</v>
      </c>
      <c r="W91" s="68" t="e">
        <f t="shared" si="32"/>
        <v>#REF!</v>
      </c>
      <c r="X91" s="68" t="e">
        <f t="shared" si="33"/>
        <v>#REF!</v>
      </c>
    </row>
    <row r="92" s="34" customFormat="true" ht="27" spans="1:24">
      <c r="A92" s="47"/>
      <c r="B92" s="45" t="s">
        <v>96</v>
      </c>
      <c r="C92" s="45" t="s">
        <v>291</v>
      </c>
      <c r="D92" s="45">
        <v>193319</v>
      </c>
      <c r="E92" s="53">
        <f t="shared" si="24"/>
        <v>0.0154022868355339</v>
      </c>
      <c r="F92" s="58">
        <v>0.806406642700505</v>
      </c>
      <c r="G92" s="59">
        <v>1.2</v>
      </c>
      <c r="H92" s="60"/>
      <c r="I92" s="43">
        <v>1</v>
      </c>
      <c r="J92" s="43">
        <f t="shared" si="25"/>
        <v>0.0184827442026407</v>
      </c>
      <c r="K92" s="68">
        <f t="shared" si="26"/>
        <v>0.777874354462446</v>
      </c>
      <c r="L92" s="43">
        <v>149254</v>
      </c>
      <c r="M92" s="43">
        <v>155976</v>
      </c>
      <c r="N92" s="43">
        <f t="shared" si="27"/>
        <v>6722</v>
      </c>
      <c r="O92" s="72">
        <f t="shared" si="28"/>
        <v>0.0154804893326946</v>
      </c>
      <c r="P92" s="68">
        <f t="shared" si="29"/>
        <v>0.309609786653893</v>
      </c>
      <c r="Q92" s="80" t="e">
        <f>VLOOKUP(B92,'2021年教师高一级学历系数'!#REF!,2,FALSE)</f>
        <v>#REF!</v>
      </c>
      <c r="R92" s="68" t="e">
        <f t="shared" si="30"/>
        <v>#REF!</v>
      </c>
      <c r="S92" s="72" t="e">
        <f>VLOOKUP(B92,'2022年省级基础教育高质量发展奖补资金（截至2022年9月底'!$F$1:$L$81,10,FALSE)</f>
        <v>#N/A</v>
      </c>
      <c r="T92" s="72" t="e">
        <f>VLOOKUP(B92,#REF!,10,FALSE)</f>
        <v>#REF!</v>
      </c>
      <c r="U92" s="72" t="e">
        <f t="shared" si="34"/>
        <v>#N/A</v>
      </c>
      <c r="V92" s="68" t="e">
        <f t="shared" si="31"/>
        <v>#N/A</v>
      </c>
      <c r="W92" s="68" t="e">
        <f t="shared" si="32"/>
        <v>#REF!</v>
      </c>
      <c r="X92" s="68" t="e">
        <f t="shared" si="33"/>
        <v>#REF!</v>
      </c>
    </row>
    <row r="93" s="34" customFormat="true" ht="27" spans="1:24">
      <c r="A93" s="47"/>
      <c r="B93" s="45" t="s">
        <v>90</v>
      </c>
      <c r="C93" s="45" t="s">
        <v>292</v>
      </c>
      <c r="D93" s="45">
        <v>69157</v>
      </c>
      <c r="E93" s="53">
        <f t="shared" si="24"/>
        <v>0.00550993927490324</v>
      </c>
      <c r="F93" s="58">
        <v>0.706795616635004</v>
      </c>
      <c r="G93" s="59">
        <v>1.1</v>
      </c>
      <c r="H93" s="60"/>
      <c r="I93" s="43">
        <v>1</v>
      </c>
      <c r="J93" s="43">
        <f t="shared" si="25"/>
        <v>0.00606093320239357</v>
      </c>
      <c r="K93" s="68">
        <f t="shared" si="26"/>
        <v>0.255083576906199</v>
      </c>
      <c r="L93" s="43">
        <v>59202</v>
      </c>
      <c r="M93" s="43">
        <v>60635</v>
      </c>
      <c r="N93" s="43">
        <f t="shared" si="27"/>
        <v>1433</v>
      </c>
      <c r="O93" s="72">
        <f t="shared" si="28"/>
        <v>0.00330014001989756</v>
      </c>
      <c r="P93" s="68">
        <f t="shared" si="29"/>
        <v>0.0660028003979513</v>
      </c>
      <c r="Q93" s="80" t="e">
        <f>VLOOKUP(B93,'2021年教师高一级学历系数'!#REF!,2,FALSE)</f>
        <v>#REF!</v>
      </c>
      <c r="R93" s="68" t="e">
        <f t="shared" si="30"/>
        <v>#REF!</v>
      </c>
      <c r="S93" s="72" t="e">
        <f>VLOOKUP(B93,'2022年省级基础教育高质量发展奖补资金（截至2022年9月底'!$F$1:$L$81,10,FALSE)</f>
        <v>#N/A</v>
      </c>
      <c r="T93" s="72" t="e">
        <f>VLOOKUP(B93,#REF!,10,FALSE)</f>
        <v>#REF!</v>
      </c>
      <c r="U93" s="72" t="e">
        <f t="shared" si="34"/>
        <v>#N/A</v>
      </c>
      <c r="V93" s="68" t="e">
        <f t="shared" si="31"/>
        <v>#N/A</v>
      </c>
      <c r="W93" s="68" t="e">
        <f t="shared" si="32"/>
        <v>#REF!</v>
      </c>
      <c r="X93" s="68" t="e">
        <f t="shared" si="33"/>
        <v>#REF!</v>
      </c>
    </row>
    <row r="94" s="36" customFormat="true" ht="27" spans="1:24">
      <c r="A94" s="45" t="s">
        <v>134</v>
      </c>
      <c r="B94" s="46" t="s">
        <v>122</v>
      </c>
      <c r="C94" s="46" t="s">
        <v>293</v>
      </c>
      <c r="D94" s="46">
        <f>SUM(D95:D97)</f>
        <v>456215</v>
      </c>
      <c r="E94" s="54">
        <f t="shared" si="24"/>
        <v>0.0363479755671874</v>
      </c>
      <c r="F94" s="55"/>
      <c r="G94" s="56"/>
      <c r="H94" s="61"/>
      <c r="I94" s="57"/>
      <c r="J94" s="57"/>
      <c r="K94" s="67"/>
      <c r="L94" s="46">
        <f>SUM(L95:L97)</f>
        <v>328132</v>
      </c>
      <c r="M94" s="46">
        <f>SUM(M95:M97)</f>
        <v>355351</v>
      </c>
      <c r="N94" s="46">
        <f>SUM(N95:N97)</f>
        <v>27219</v>
      </c>
      <c r="O94" s="74"/>
      <c r="P94" s="67"/>
      <c r="Q94" s="79"/>
      <c r="R94" s="67"/>
      <c r="S94" s="74"/>
      <c r="T94" s="74"/>
      <c r="U94" s="74"/>
      <c r="V94" s="67"/>
      <c r="W94" s="67"/>
      <c r="X94" s="82" t="e">
        <f>SUM(X95:X97)</f>
        <v>#REF!</v>
      </c>
    </row>
    <row r="95" s="34" customFormat="true" ht="27" spans="1:24">
      <c r="A95" s="47"/>
      <c r="B95" s="45" t="s">
        <v>98</v>
      </c>
      <c r="C95" s="45" t="s">
        <v>294</v>
      </c>
      <c r="D95" s="45">
        <v>110139</v>
      </c>
      <c r="E95" s="53">
        <f t="shared" si="24"/>
        <v>0.00877509437654277</v>
      </c>
      <c r="F95" s="58">
        <v>0.492422362333978</v>
      </c>
      <c r="G95" s="59">
        <v>1</v>
      </c>
      <c r="H95" s="60"/>
      <c r="I95" s="43">
        <v>1</v>
      </c>
      <c r="J95" s="43">
        <f t="shared" si="25"/>
        <v>0.00877509437654277</v>
      </c>
      <c r="K95" s="68">
        <f t="shared" si="26"/>
        <v>0.36931317117536</v>
      </c>
      <c r="L95" s="43">
        <v>74862</v>
      </c>
      <c r="M95" s="43">
        <v>79795</v>
      </c>
      <c r="N95" s="43">
        <f t="shared" si="27"/>
        <v>4933</v>
      </c>
      <c r="O95" s="72">
        <f t="shared" si="28"/>
        <v>0.0113604959652161</v>
      </c>
      <c r="P95" s="68">
        <f t="shared" si="29"/>
        <v>0.227209919304322</v>
      </c>
      <c r="Q95" s="80" t="e">
        <f>VLOOKUP(B95,'2021年教师高一级学历系数'!#REF!,2,FALSE)</f>
        <v>#REF!</v>
      </c>
      <c r="R95" s="68" t="e">
        <f t="shared" si="30"/>
        <v>#REF!</v>
      </c>
      <c r="S95" s="72" t="e">
        <f>VLOOKUP(B95,'2022年省级基础教育高质量发展奖补资金（截至2022年9月底'!$F$1:$L$81,10,FALSE)</f>
        <v>#N/A</v>
      </c>
      <c r="T95" s="72" t="e">
        <f>VLOOKUP(B95,#REF!,10,FALSE)</f>
        <v>#REF!</v>
      </c>
      <c r="U95" s="72" t="e">
        <f t="shared" si="34"/>
        <v>#N/A</v>
      </c>
      <c r="V95" s="68" t="e">
        <f t="shared" si="31"/>
        <v>#N/A</v>
      </c>
      <c r="W95" s="68" t="e">
        <f t="shared" si="32"/>
        <v>#REF!</v>
      </c>
      <c r="X95" s="68" t="e">
        <f t="shared" si="33"/>
        <v>#REF!</v>
      </c>
    </row>
    <row r="96" s="34" customFormat="true" ht="27" spans="1:24">
      <c r="A96" s="47"/>
      <c r="B96" s="45" t="s">
        <v>97</v>
      </c>
      <c r="C96" s="45" t="s">
        <v>295</v>
      </c>
      <c r="D96" s="45">
        <v>214113</v>
      </c>
      <c r="E96" s="53">
        <f t="shared" si="24"/>
        <v>0.0170590052773741</v>
      </c>
      <c r="F96" s="58">
        <v>0.706680328571411</v>
      </c>
      <c r="G96" s="59">
        <v>1.1</v>
      </c>
      <c r="H96" s="60"/>
      <c r="I96" s="43">
        <v>1</v>
      </c>
      <c r="J96" s="43">
        <f t="shared" si="25"/>
        <v>0.0187649058051115</v>
      </c>
      <c r="K96" s="68">
        <f t="shared" si="26"/>
        <v>0.78974955394417</v>
      </c>
      <c r="L96" s="43">
        <v>146597</v>
      </c>
      <c r="M96" s="43">
        <v>165420</v>
      </c>
      <c r="N96" s="43">
        <f t="shared" si="27"/>
        <v>18823</v>
      </c>
      <c r="O96" s="72">
        <f t="shared" si="28"/>
        <v>0.0433485942739231</v>
      </c>
      <c r="P96" s="68">
        <f t="shared" si="29"/>
        <v>0.866971885478463</v>
      </c>
      <c r="Q96" s="80" t="e">
        <f>VLOOKUP(B96,'2021年教师高一级学历系数'!#REF!,2,FALSE)</f>
        <v>#REF!</v>
      </c>
      <c r="R96" s="68" t="e">
        <f t="shared" si="30"/>
        <v>#REF!</v>
      </c>
      <c r="S96" s="72" t="e">
        <f>VLOOKUP(B96,'2022年省级基础教育高质量发展奖补资金（截至2022年9月底'!$F$1:$L$81,10,FALSE)</f>
        <v>#N/A</v>
      </c>
      <c r="T96" s="72" t="e">
        <f>VLOOKUP(B96,#REF!,10,FALSE)</f>
        <v>#REF!</v>
      </c>
      <c r="U96" s="72" t="e">
        <f t="shared" si="34"/>
        <v>#N/A</v>
      </c>
      <c r="V96" s="68" t="e">
        <f t="shared" si="31"/>
        <v>#N/A</v>
      </c>
      <c r="W96" s="68" t="e">
        <f t="shared" si="32"/>
        <v>#REF!</v>
      </c>
      <c r="X96" s="68" t="e">
        <f t="shared" si="33"/>
        <v>#REF!</v>
      </c>
    </row>
    <row r="97" s="34" customFormat="true" ht="27" spans="1:24">
      <c r="A97" s="47"/>
      <c r="B97" s="45" t="s">
        <v>99</v>
      </c>
      <c r="C97" s="45" t="s">
        <v>296</v>
      </c>
      <c r="D97" s="45">
        <v>131963</v>
      </c>
      <c r="E97" s="53">
        <f t="shared" si="24"/>
        <v>0.0105138759132706</v>
      </c>
      <c r="F97" s="58">
        <v>0.663263605964355</v>
      </c>
      <c r="G97" s="59">
        <v>1.1</v>
      </c>
      <c r="H97" s="60" t="e">
        <f>VLOOKUP(B97,#REF!,2,FALSE)</f>
        <v>#REF!</v>
      </c>
      <c r="I97" s="43">
        <v>1.2</v>
      </c>
      <c r="J97" s="43">
        <f t="shared" si="25"/>
        <v>0.0138783162055172</v>
      </c>
      <c r="K97" s="68">
        <f t="shared" si="26"/>
        <v>0.584090010716591</v>
      </c>
      <c r="L97" s="43">
        <v>106673</v>
      </c>
      <c r="M97" s="43">
        <v>110136</v>
      </c>
      <c r="N97" s="43">
        <f t="shared" si="27"/>
        <v>3463</v>
      </c>
      <c r="O97" s="72">
        <f t="shared" si="28"/>
        <v>0.00797514646818232</v>
      </c>
      <c r="P97" s="68">
        <f t="shared" si="29"/>
        <v>0.159502929363646</v>
      </c>
      <c r="Q97" s="80" t="e">
        <f>VLOOKUP(B97,'2021年教师高一级学历系数'!#REF!,2,FALSE)</f>
        <v>#REF!</v>
      </c>
      <c r="R97" s="68" t="e">
        <f t="shared" si="30"/>
        <v>#REF!</v>
      </c>
      <c r="S97" s="72" t="e">
        <f>VLOOKUP(B97,'2022年省级基础教育高质量发展奖补资金（截至2022年9月底'!$F$1:$L$81,10,FALSE)</f>
        <v>#N/A</v>
      </c>
      <c r="T97" s="72" t="e">
        <f>VLOOKUP(B97,#REF!,10,FALSE)</f>
        <v>#REF!</v>
      </c>
      <c r="U97" s="72" t="e">
        <f t="shared" si="34"/>
        <v>#N/A</v>
      </c>
      <c r="V97" s="68" t="e">
        <f t="shared" si="31"/>
        <v>#N/A</v>
      </c>
      <c r="W97" s="68" t="e">
        <f t="shared" si="32"/>
        <v>#REF!</v>
      </c>
      <c r="X97" s="68" t="e">
        <f t="shared" si="33"/>
        <v>#REF!</v>
      </c>
    </row>
    <row r="98" s="36" customFormat="true" ht="27" spans="1:24">
      <c r="A98" s="45" t="s">
        <v>135</v>
      </c>
      <c r="B98" s="46" t="s">
        <v>122</v>
      </c>
      <c r="C98" s="46" t="s">
        <v>297</v>
      </c>
      <c r="D98" s="46">
        <f>SUM(D99:D103)</f>
        <v>1208008</v>
      </c>
      <c r="E98" s="54">
        <f t="shared" si="24"/>
        <v>0.0962455098341067</v>
      </c>
      <c r="F98" s="55"/>
      <c r="G98" s="56"/>
      <c r="H98" s="61"/>
      <c r="I98" s="57"/>
      <c r="J98" s="57"/>
      <c r="K98" s="67"/>
      <c r="L98" s="57">
        <f>SUM(L99:L103)</f>
        <v>831441</v>
      </c>
      <c r="M98" s="57">
        <f>SUM(M99:M103)</f>
        <v>858114</v>
      </c>
      <c r="N98" s="57">
        <f t="shared" si="27"/>
        <v>26673</v>
      </c>
      <c r="O98" s="74"/>
      <c r="P98" s="67"/>
      <c r="Q98" s="79"/>
      <c r="R98" s="67"/>
      <c r="S98" s="74"/>
      <c r="T98" s="74"/>
      <c r="U98" s="74"/>
      <c r="V98" s="67"/>
      <c r="W98" s="67"/>
      <c r="X98" s="67" t="e">
        <f>SUM(X99:X103)</f>
        <v>#REF!</v>
      </c>
    </row>
    <row r="99" s="34" customFormat="true" ht="27" spans="1:24">
      <c r="A99" s="47"/>
      <c r="B99" s="45" t="s">
        <v>101</v>
      </c>
      <c r="C99" s="45" t="s">
        <v>298</v>
      </c>
      <c r="D99" s="45">
        <v>214745</v>
      </c>
      <c r="E99" s="53">
        <f t="shared" si="24"/>
        <v>0.0171093585550139</v>
      </c>
      <c r="F99" s="58">
        <v>0.423124363511406</v>
      </c>
      <c r="G99" s="59">
        <v>1</v>
      </c>
      <c r="H99" s="60"/>
      <c r="I99" s="43">
        <v>1</v>
      </c>
      <c r="J99" s="43">
        <f t="shared" si="25"/>
        <v>0.0171093585550139</v>
      </c>
      <c r="K99" s="68">
        <f t="shared" si="26"/>
        <v>0.720073334096485</v>
      </c>
      <c r="L99" s="43">
        <v>134710</v>
      </c>
      <c r="M99" s="43">
        <v>143331</v>
      </c>
      <c r="N99" s="43">
        <f t="shared" si="27"/>
        <v>8621</v>
      </c>
      <c r="O99" s="72">
        <f t="shared" si="28"/>
        <v>0.0198538081727403</v>
      </c>
      <c r="P99" s="68">
        <f t="shared" si="29"/>
        <v>0.397076163454807</v>
      </c>
      <c r="Q99" s="80" t="e">
        <f>VLOOKUP(B99,'2021年教师高一级学历系数'!#REF!,2,FALSE)</f>
        <v>#REF!</v>
      </c>
      <c r="R99" s="68" t="e">
        <f t="shared" si="30"/>
        <v>#REF!</v>
      </c>
      <c r="S99" s="72">
        <v>0</v>
      </c>
      <c r="T99" s="72" t="e">
        <f>VLOOKUP(B99,#REF!,10,FALSE)</f>
        <v>#REF!</v>
      </c>
      <c r="U99" s="72" t="e">
        <f t="shared" si="34"/>
        <v>#REF!</v>
      </c>
      <c r="V99" s="68" t="e">
        <f t="shared" si="31"/>
        <v>#REF!</v>
      </c>
      <c r="W99" s="68" t="e">
        <f t="shared" si="32"/>
        <v>#REF!</v>
      </c>
      <c r="X99" s="68" t="e">
        <f t="shared" si="33"/>
        <v>#REF!</v>
      </c>
    </row>
    <row r="100" s="34" customFormat="true" ht="27" spans="1:24">
      <c r="A100" s="47"/>
      <c r="B100" s="45" t="s">
        <v>100</v>
      </c>
      <c r="C100" s="45" t="s">
        <v>299</v>
      </c>
      <c r="D100" s="45">
        <v>168098</v>
      </c>
      <c r="E100" s="53">
        <f t="shared" si="24"/>
        <v>0.0133928564314919</v>
      </c>
      <c r="F100" s="58">
        <v>0.659090287528638</v>
      </c>
      <c r="G100" s="59">
        <v>1.1</v>
      </c>
      <c r="H100" s="60"/>
      <c r="I100" s="43">
        <v>1</v>
      </c>
      <c r="J100" s="43">
        <f t="shared" si="25"/>
        <v>0.0147321420746411</v>
      </c>
      <c r="K100" s="68">
        <f t="shared" si="26"/>
        <v>0.620024568890759</v>
      </c>
      <c r="L100" s="43">
        <v>126803</v>
      </c>
      <c r="M100" s="43">
        <v>132680</v>
      </c>
      <c r="N100" s="43">
        <f t="shared" si="27"/>
        <v>5877</v>
      </c>
      <c r="O100" s="72">
        <f t="shared" si="28"/>
        <v>0.0135344891116106</v>
      </c>
      <c r="P100" s="68">
        <f t="shared" si="29"/>
        <v>0.270689782232212</v>
      </c>
      <c r="Q100" s="80" t="e">
        <f>VLOOKUP(B100,'2021年教师高一级学历系数'!#REF!,2,FALSE)</f>
        <v>#REF!</v>
      </c>
      <c r="R100" s="68" t="e">
        <f t="shared" si="30"/>
        <v>#REF!</v>
      </c>
      <c r="S100" s="72" t="e">
        <f>VLOOKUP(B100,'2022年省级基础教育高质量发展奖补资金（截至2022年9月底'!$F$1:$L$81,10,FALSE)</f>
        <v>#N/A</v>
      </c>
      <c r="T100" s="72" t="e">
        <f>VLOOKUP(B100,#REF!,10,FALSE)</f>
        <v>#REF!</v>
      </c>
      <c r="U100" s="72" t="e">
        <f t="shared" si="34"/>
        <v>#N/A</v>
      </c>
      <c r="V100" s="68" t="e">
        <f t="shared" si="31"/>
        <v>#N/A</v>
      </c>
      <c r="W100" s="68" t="e">
        <f t="shared" si="32"/>
        <v>#REF!</v>
      </c>
      <c r="X100" s="68" t="e">
        <f t="shared" si="33"/>
        <v>#REF!</v>
      </c>
    </row>
    <row r="101" s="34" customFormat="true" ht="27" spans="1:24">
      <c r="A101" s="47"/>
      <c r="B101" s="45" t="s">
        <v>102</v>
      </c>
      <c r="C101" s="45" t="s">
        <v>300</v>
      </c>
      <c r="D101" s="45">
        <v>125740</v>
      </c>
      <c r="E101" s="53">
        <f t="shared" si="24"/>
        <v>0.010018071408915</v>
      </c>
      <c r="F101" s="58">
        <v>0.627049200531324</v>
      </c>
      <c r="G101" s="59">
        <v>1.1</v>
      </c>
      <c r="H101" s="60" t="e">
        <f>VLOOKUP(B101,#REF!,2,FALSE)</f>
        <v>#REF!</v>
      </c>
      <c r="I101" s="43">
        <v>1.2</v>
      </c>
      <c r="J101" s="43">
        <f t="shared" si="25"/>
        <v>0.0132238542597678</v>
      </c>
      <c r="K101" s="68">
        <f t="shared" si="26"/>
        <v>0.556545985977161</v>
      </c>
      <c r="L101" s="43">
        <v>103001</v>
      </c>
      <c r="M101" s="43">
        <v>104281</v>
      </c>
      <c r="N101" s="43">
        <f t="shared" si="27"/>
        <v>1280</v>
      </c>
      <c r="O101" s="72">
        <f t="shared" si="28"/>
        <v>0.00294778731714507</v>
      </c>
      <c r="P101" s="68">
        <f t="shared" si="29"/>
        <v>0.0589557463429013</v>
      </c>
      <c r="Q101" s="80" t="e">
        <f>VLOOKUP(B101,'2021年教师高一级学历系数'!#REF!,2,FALSE)</f>
        <v>#REF!</v>
      </c>
      <c r="R101" s="68" t="e">
        <f t="shared" si="30"/>
        <v>#REF!</v>
      </c>
      <c r="S101" s="72" t="e">
        <f>VLOOKUP(B101,'2022年省级基础教育高质量发展奖补资金（截至2022年9月底'!$F$1:$L$81,10,FALSE)</f>
        <v>#N/A</v>
      </c>
      <c r="T101" s="72" t="e">
        <f>VLOOKUP(B101,#REF!,10,FALSE)</f>
        <v>#REF!</v>
      </c>
      <c r="U101" s="72" t="e">
        <f t="shared" si="34"/>
        <v>#N/A</v>
      </c>
      <c r="V101" s="68" t="e">
        <f t="shared" si="31"/>
        <v>#N/A</v>
      </c>
      <c r="W101" s="68" t="e">
        <f t="shared" si="32"/>
        <v>#REF!</v>
      </c>
      <c r="X101" s="68" t="e">
        <f t="shared" si="33"/>
        <v>#REF!</v>
      </c>
    </row>
    <row r="102" s="34" customFormat="true" ht="27" spans="1:24">
      <c r="A102" s="47"/>
      <c r="B102" s="45" t="s">
        <v>104</v>
      </c>
      <c r="C102" s="45" t="s">
        <v>301</v>
      </c>
      <c r="D102" s="45">
        <v>216842</v>
      </c>
      <c r="E102" s="53">
        <f t="shared" si="24"/>
        <v>0.0172764326423727</v>
      </c>
      <c r="F102" s="58">
        <v>0.550136478954774</v>
      </c>
      <c r="G102" s="59">
        <v>1</v>
      </c>
      <c r="H102" s="60" t="e">
        <f>VLOOKUP(B102,#REF!,2,FALSE)</f>
        <v>#REF!</v>
      </c>
      <c r="I102" s="43">
        <v>1.2</v>
      </c>
      <c r="J102" s="43">
        <f t="shared" si="25"/>
        <v>0.0207317191708472</v>
      </c>
      <c r="K102" s="68">
        <f t="shared" si="26"/>
        <v>0.872525880903304</v>
      </c>
      <c r="L102" s="43">
        <v>158266</v>
      </c>
      <c r="M102" s="43">
        <v>160407</v>
      </c>
      <c r="N102" s="43">
        <f t="shared" si="27"/>
        <v>2141</v>
      </c>
      <c r="O102" s="72">
        <f t="shared" si="28"/>
        <v>0.00493063487969343</v>
      </c>
      <c r="P102" s="68">
        <f t="shared" si="29"/>
        <v>0.0986126975938686</v>
      </c>
      <c r="Q102" s="80" t="e">
        <f>VLOOKUP(B102,'2021年教师高一级学历系数'!#REF!,2,FALSE)</f>
        <v>#REF!</v>
      </c>
      <c r="R102" s="68" t="e">
        <f t="shared" si="30"/>
        <v>#REF!</v>
      </c>
      <c r="S102" s="72" t="e">
        <f>VLOOKUP(B102,'2022年省级基础教育高质量发展奖补资金（截至2022年9月底'!$F$1:$L$81,10,FALSE)</f>
        <v>#N/A</v>
      </c>
      <c r="T102" s="72" t="e">
        <f>VLOOKUP(B102,#REF!,10,FALSE)</f>
        <v>#REF!</v>
      </c>
      <c r="U102" s="72" t="e">
        <f t="shared" si="34"/>
        <v>#N/A</v>
      </c>
      <c r="V102" s="68" t="e">
        <f t="shared" si="31"/>
        <v>#N/A</v>
      </c>
      <c r="W102" s="68" t="e">
        <f t="shared" si="32"/>
        <v>#REF!</v>
      </c>
      <c r="X102" s="68" t="e">
        <f t="shared" si="33"/>
        <v>#REF!</v>
      </c>
    </row>
    <row r="103" s="34" customFormat="true" ht="27" spans="1:24">
      <c r="A103" s="47"/>
      <c r="B103" s="45" t="s">
        <v>103</v>
      </c>
      <c r="C103" s="45" t="s">
        <v>302</v>
      </c>
      <c r="D103" s="45">
        <v>482583</v>
      </c>
      <c r="E103" s="53">
        <f t="shared" si="24"/>
        <v>0.0384487907963132</v>
      </c>
      <c r="F103" s="58">
        <v>0.778318403206003</v>
      </c>
      <c r="G103" s="59">
        <v>1.1</v>
      </c>
      <c r="H103" s="60" t="e">
        <f>VLOOKUP(B103,#REF!,2,FALSE)</f>
        <v>#REF!</v>
      </c>
      <c r="I103" s="43">
        <v>1.2</v>
      </c>
      <c r="J103" s="43">
        <f t="shared" si="25"/>
        <v>0.0507524038511334</v>
      </c>
      <c r="K103" s="68">
        <f t="shared" si="26"/>
        <v>2.13599197988561</v>
      </c>
      <c r="L103" s="43">
        <v>308661</v>
      </c>
      <c r="M103" s="43">
        <v>317415</v>
      </c>
      <c r="N103" s="43">
        <f t="shared" si="27"/>
        <v>8754</v>
      </c>
      <c r="O103" s="72">
        <f t="shared" si="28"/>
        <v>0.0201601016986624</v>
      </c>
      <c r="P103" s="68">
        <f t="shared" si="29"/>
        <v>0.403202033973249</v>
      </c>
      <c r="Q103" s="80" t="e">
        <f>VLOOKUP(B103,'2021年教师高一级学历系数'!#REF!,2,FALSE)</f>
        <v>#REF!</v>
      </c>
      <c r="R103" s="68" t="e">
        <f t="shared" si="30"/>
        <v>#REF!</v>
      </c>
      <c r="S103" s="72" t="e">
        <f>VLOOKUP(B103,'2022年省级基础教育高质量发展奖补资金（截至2022年9月底'!$F$1:$L$81,10,FALSE)</f>
        <v>#N/A</v>
      </c>
      <c r="T103" s="72" t="e">
        <f>VLOOKUP(B103,#REF!,10,FALSE)</f>
        <v>#REF!</v>
      </c>
      <c r="U103" s="72" t="e">
        <f t="shared" si="34"/>
        <v>#N/A</v>
      </c>
      <c r="V103" s="68" t="e">
        <f t="shared" si="31"/>
        <v>#N/A</v>
      </c>
      <c r="W103" s="68" t="e">
        <f t="shared" si="32"/>
        <v>#REF!</v>
      </c>
      <c r="X103" s="68" t="e">
        <f t="shared" si="33"/>
        <v>#REF!</v>
      </c>
    </row>
    <row r="104" s="36" customFormat="true" ht="27" spans="1:24">
      <c r="A104" s="45" t="s">
        <v>136</v>
      </c>
      <c r="B104" s="46" t="s">
        <v>122</v>
      </c>
      <c r="C104" s="46" t="s">
        <v>303</v>
      </c>
      <c r="D104" s="46">
        <f>SUM(D105:D109)</f>
        <v>529584</v>
      </c>
      <c r="E104" s="54">
        <f t="shared" si="24"/>
        <v>0.0421934971291461</v>
      </c>
      <c r="F104" s="55"/>
      <c r="G104" s="56"/>
      <c r="H104" s="61"/>
      <c r="I104" s="57"/>
      <c r="J104" s="57"/>
      <c r="K104" s="67"/>
      <c r="L104" s="46">
        <f>SUM(L105:L109)</f>
        <v>432057</v>
      </c>
      <c r="M104" s="46">
        <f>SUM(M105:M109)</f>
        <v>446360</v>
      </c>
      <c r="N104" s="46">
        <f>SUM(N105:N109)</f>
        <v>14303</v>
      </c>
      <c r="O104" s="74"/>
      <c r="P104" s="67"/>
      <c r="Q104" s="79"/>
      <c r="R104" s="67"/>
      <c r="S104" s="74"/>
      <c r="T104" s="74"/>
      <c r="U104" s="74"/>
      <c r="V104" s="67"/>
      <c r="W104" s="67"/>
      <c r="X104" s="82" t="e">
        <f>SUM(X105:X109)</f>
        <v>#REF!</v>
      </c>
    </row>
    <row r="105" s="34" customFormat="true" ht="27" spans="1:24">
      <c r="A105" s="47"/>
      <c r="B105" s="45" t="s">
        <v>107</v>
      </c>
      <c r="C105" s="45" t="s">
        <v>304</v>
      </c>
      <c r="D105" s="45">
        <v>93183</v>
      </c>
      <c r="E105" s="53">
        <f t="shared" si="24"/>
        <v>0.00742416055429398</v>
      </c>
      <c r="F105" s="58">
        <v>0.618902650418809</v>
      </c>
      <c r="G105" s="59">
        <v>1.1</v>
      </c>
      <c r="H105" s="60"/>
      <c r="I105" s="43">
        <v>1</v>
      </c>
      <c r="J105" s="43">
        <f t="shared" si="25"/>
        <v>0.00816657660972338</v>
      </c>
      <c r="K105" s="68">
        <f t="shared" si="26"/>
        <v>0.343702776969075</v>
      </c>
      <c r="L105" s="43">
        <f>VLOOKUP(B105,Sheet7!A100:H246,8,FALSE)</f>
        <v>69157</v>
      </c>
      <c r="M105" s="43">
        <f>VLOOKUP(B105,Sheet8!A101:H246,8,FALSE)</f>
        <v>71931</v>
      </c>
      <c r="N105" s="43">
        <f t="shared" si="27"/>
        <v>2774</v>
      </c>
      <c r="O105" s="72">
        <f t="shared" si="28"/>
        <v>0.00638840782637533</v>
      </c>
      <c r="P105" s="68">
        <f t="shared" si="29"/>
        <v>0.127768156527507</v>
      </c>
      <c r="Q105" s="80" t="e">
        <f>VLOOKUP(B105,'2021年教师高一级学历系数'!#REF!,2,FALSE)</f>
        <v>#REF!</v>
      </c>
      <c r="R105" s="68" t="e">
        <f t="shared" si="30"/>
        <v>#REF!</v>
      </c>
      <c r="S105" s="72" t="e">
        <f>VLOOKUP(B105,'2022年省级基础教育高质量发展奖补资金（截至2022年9月底'!$F$1:$L$81,10,FALSE)</f>
        <v>#N/A</v>
      </c>
      <c r="T105" s="72" t="e">
        <f>VLOOKUP(B105,#REF!,10,FALSE)</f>
        <v>#REF!</v>
      </c>
      <c r="U105" s="72" t="e">
        <f>S105+T105</f>
        <v>#N/A</v>
      </c>
      <c r="V105" s="68" t="e">
        <f t="shared" si="31"/>
        <v>#N/A</v>
      </c>
      <c r="W105" s="68" t="e">
        <f>K105+P105+R105+V105</f>
        <v>#REF!</v>
      </c>
      <c r="X105" s="68" t="e">
        <f>140295*W105/$W$4</f>
        <v>#REF!</v>
      </c>
    </row>
    <row r="106" s="34" customFormat="true" ht="27" spans="1:24">
      <c r="A106" s="47"/>
      <c r="B106" s="45" t="s">
        <v>106</v>
      </c>
      <c r="C106" s="45" t="s">
        <v>305</v>
      </c>
      <c r="D106" s="45">
        <v>42495</v>
      </c>
      <c r="E106" s="53">
        <f t="shared" si="24"/>
        <v>0.00338570021092606</v>
      </c>
      <c r="F106" s="58">
        <v>0.547632804536085</v>
      </c>
      <c r="G106" s="59">
        <v>1</v>
      </c>
      <c r="H106" s="60"/>
      <c r="I106" s="43">
        <v>1</v>
      </c>
      <c r="J106" s="43">
        <f t="shared" si="25"/>
        <v>0.00338570021092606</v>
      </c>
      <c r="K106" s="68">
        <f t="shared" si="26"/>
        <v>0.142492334314793</v>
      </c>
      <c r="L106" s="43">
        <f>VLOOKUP(B106,Sheet7!A101:H247,8,FALSE)</f>
        <v>35352</v>
      </c>
      <c r="M106" s="43">
        <f>VLOOKUP(B106,Sheet8!A102:H247,8,FALSE)</f>
        <v>35501</v>
      </c>
      <c r="N106" s="43">
        <f t="shared" si="27"/>
        <v>149</v>
      </c>
      <c r="O106" s="72">
        <f t="shared" si="28"/>
        <v>0.000343140867386418</v>
      </c>
      <c r="P106" s="68">
        <f t="shared" si="29"/>
        <v>0.00686281734772836</v>
      </c>
      <c r="Q106" s="80" t="e">
        <f>VLOOKUP(B106,'2021年教师高一级学历系数'!#REF!,2,FALSE)</f>
        <v>#REF!</v>
      </c>
      <c r="R106" s="68" t="e">
        <f t="shared" si="30"/>
        <v>#REF!</v>
      </c>
      <c r="S106" s="72" t="e">
        <f>VLOOKUP(B106,'2022年省级基础教育高质量发展奖补资金（截至2022年9月底'!$F$1:$L$81,10,FALSE)</f>
        <v>#N/A</v>
      </c>
      <c r="T106" s="72" t="e">
        <f>VLOOKUP(B106,#REF!,10,FALSE)</f>
        <v>#REF!</v>
      </c>
      <c r="U106" s="72" t="e">
        <f>S106+T106</f>
        <v>#N/A</v>
      </c>
      <c r="V106" s="68" t="e">
        <f t="shared" si="31"/>
        <v>#N/A</v>
      </c>
      <c r="W106" s="68" t="e">
        <f>K106+P106+R106+V106</f>
        <v>#REF!</v>
      </c>
      <c r="X106" s="68" t="e">
        <f>140295*W106/$W$4</f>
        <v>#REF!</v>
      </c>
    </row>
    <row r="107" s="34" customFormat="true" ht="27" spans="1:24">
      <c r="A107" s="47"/>
      <c r="B107" s="45" t="s">
        <v>108</v>
      </c>
      <c r="C107" s="45" t="s">
        <v>306</v>
      </c>
      <c r="D107" s="45">
        <v>84269</v>
      </c>
      <c r="E107" s="53">
        <f t="shared" si="24"/>
        <v>0.0067139562554307</v>
      </c>
      <c r="F107" s="58">
        <v>1.05426551388346</v>
      </c>
      <c r="G107" s="59">
        <v>1.3</v>
      </c>
      <c r="H107" s="60"/>
      <c r="I107" s="43">
        <v>1</v>
      </c>
      <c r="J107" s="43">
        <f t="shared" si="25"/>
        <v>0.00872814313205992</v>
      </c>
      <c r="K107" s="68">
        <f t="shared" si="26"/>
        <v>0.367337156759271</v>
      </c>
      <c r="L107" s="43">
        <f>VLOOKUP(B107,Sheet7!A102:H248,8,FALSE)</f>
        <v>67374</v>
      </c>
      <c r="M107" s="43">
        <f>VLOOKUP(B107,Sheet8!A103:H248,8,FALSE)</f>
        <v>72799</v>
      </c>
      <c r="N107" s="43">
        <f t="shared" si="27"/>
        <v>5425</v>
      </c>
      <c r="O107" s="72">
        <f t="shared" si="28"/>
        <v>0.0124935517152437</v>
      </c>
      <c r="P107" s="68">
        <f t="shared" si="29"/>
        <v>0.249871034304875</v>
      </c>
      <c r="Q107" s="80" t="e">
        <f>VLOOKUP(B107,'2021年教师高一级学历系数'!#REF!,2,FALSE)</f>
        <v>#REF!</v>
      </c>
      <c r="R107" s="68" t="e">
        <f t="shared" si="30"/>
        <v>#REF!</v>
      </c>
      <c r="S107" s="72" t="e">
        <f>VLOOKUP(B107,'2022年省级基础教育高质量发展奖补资金（截至2022年9月底'!$F$1:$L$81,10,FALSE)</f>
        <v>#N/A</v>
      </c>
      <c r="T107" s="72" t="e">
        <f>VLOOKUP(B107,#REF!,10,FALSE)</f>
        <v>#REF!</v>
      </c>
      <c r="U107" s="72" t="e">
        <f>S107+T107</f>
        <v>#N/A</v>
      </c>
      <c r="V107" s="68" t="e">
        <f t="shared" si="31"/>
        <v>#N/A</v>
      </c>
      <c r="W107" s="68" t="e">
        <f>K107+P107+R107+V107</f>
        <v>#REF!</v>
      </c>
      <c r="X107" s="68" t="e">
        <f>140295*W107/$W$4</f>
        <v>#REF!</v>
      </c>
    </row>
    <row r="108" s="34" customFormat="true" ht="27" spans="1:24">
      <c r="A108" s="47"/>
      <c r="B108" s="45" t="s">
        <v>105</v>
      </c>
      <c r="C108" s="45" t="s">
        <v>307</v>
      </c>
      <c r="D108" s="45">
        <v>78650</v>
      </c>
      <c r="E108" s="53">
        <f t="shared" si="24"/>
        <v>0.00626627418730049</v>
      </c>
      <c r="F108" s="58">
        <v>0.557470181498067</v>
      </c>
      <c r="G108" s="59">
        <v>1</v>
      </c>
      <c r="H108" s="60"/>
      <c r="I108" s="43">
        <v>1</v>
      </c>
      <c r="J108" s="43">
        <f t="shared" si="25"/>
        <v>0.00626627418730049</v>
      </c>
      <c r="K108" s="68">
        <f t="shared" si="26"/>
        <v>0.263725664051263</v>
      </c>
      <c r="L108" s="43">
        <f>VLOOKUP(B108,Sheet7!A103:H249,8,FALSE)</f>
        <v>66161</v>
      </c>
      <c r="M108" s="43">
        <f>VLOOKUP(B108,Sheet8!A104:H249,8,FALSE)</f>
        <v>69562</v>
      </c>
      <c r="N108" s="43">
        <f t="shared" si="27"/>
        <v>3401</v>
      </c>
      <c r="O108" s="72">
        <f t="shared" si="28"/>
        <v>0.00783236302000811</v>
      </c>
      <c r="P108" s="68">
        <f t="shared" si="29"/>
        <v>0.156647260400162</v>
      </c>
      <c r="Q108" s="80" t="e">
        <f>VLOOKUP(B108,'2021年教师高一级学历系数'!#REF!,2,FALSE)</f>
        <v>#REF!</v>
      </c>
      <c r="R108" s="68" t="e">
        <f t="shared" si="30"/>
        <v>#REF!</v>
      </c>
      <c r="S108" s="72" t="e">
        <f>VLOOKUP(B108,'2022年省级基础教育高质量发展奖补资金（截至2022年9月底'!$F$1:$L$81,10,FALSE)</f>
        <v>#N/A</v>
      </c>
      <c r="T108" s="72" t="e">
        <f>VLOOKUP(B108,#REF!,10,FALSE)</f>
        <v>#REF!</v>
      </c>
      <c r="U108" s="72" t="e">
        <f>S108+T108</f>
        <v>#N/A</v>
      </c>
      <c r="V108" s="68" t="e">
        <f t="shared" si="31"/>
        <v>#N/A</v>
      </c>
      <c r="W108" s="68" t="e">
        <f>K108+P108+R108+V108</f>
        <v>#REF!</v>
      </c>
      <c r="X108" s="68" t="e">
        <f>140295*W108/$W$4</f>
        <v>#REF!</v>
      </c>
    </row>
    <row r="109" s="34" customFormat="true" ht="27" spans="1:24">
      <c r="A109" s="47"/>
      <c r="B109" s="45" t="s">
        <v>109</v>
      </c>
      <c r="C109" s="45" t="s">
        <v>308</v>
      </c>
      <c r="D109" s="45">
        <v>230987</v>
      </c>
      <c r="E109" s="53">
        <f t="shared" si="24"/>
        <v>0.0184034059211949</v>
      </c>
      <c r="F109" s="58">
        <v>0.639924161772749</v>
      </c>
      <c r="G109" s="59">
        <v>1.1</v>
      </c>
      <c r="H109" s="60"/>
      <c r="I109" s="43">
        <v>1</v>
      </c>
      <c r="J109" s="43">
        <f t="shared" si="25"/>
        <v>0.0202437465133144</v>
      </c>
      <c r="K109" s="68">
        <f t="shared" si="26"/>
        <v>0.851988810660268</v>
      </c>
      <c r="L109" s="43">
        <f>VLOOKUP(B109,Sheet7!A104:H250,8,FALSE)</f>
        <v>194013</v>
      </c>
      <c r="M109" s="43">
        <f>VLOOKUP(B109,Sheet8!A105:H250,8,FALSE)</f>
        <v>196567</v>
      </c>
      <c r="N109" s="43">
        <f t="shared" si="27"/>
        <v>2554</v>
      </c>
      <c r="O109" s="72">
        <f t="shared" si="28"/>
        <v>0.00588175688124102</v>
      </c>
      <c r="P109" s="68">
        <f t="shared" si="29"/>
        <v>0.11763513762482</v>
      </c>
      <c r="Q109" s="80" t="e">
        <f>VLOOKUP(B109,'2021年教师高一级学历系数'!#REF!,2,FALSE)</f>
        <v>#REF!</v>
      </c>
      <c r="R109" s="68" t="e">
        <f t="shared" si="30"/>
        <v>#REF!</v>
      </c>
      <c r="S109" s="72" t="e">
        <f>VLOOKUP(B109,'2022年省级基础教育高质量发展奖补资金（截至2022年9月底'!$F$1:$L$81,10,FALSE)</f>
        <v>#N/A</v>
      </c>
      <c r="T109" s="72" t="e">
        <f>VLOOKUP(B109,#REF!,10,FALSE)</f>
        <v>#REF!</v>
      </c>
      <c r="U109" s="72" t="e">
        <f>S109+T109</f>
        <v>#N/A</v>
      </c>
      <c r="V109" s="68" t="e">
        <f t="shared" si="31"/>
        <v>#N/A</v>
      </c>
      <c r="W109" s="68" t="e">
        <f>K109+P109+R109+V109</f>
        <v>#REF!</v>
      </c>
      <c r="X109" s="68" t="e">
        <f>140295*W109/$W$4</f>
        <v>#REF!</v>
      </c>
    </row>
  </sheetData>
  <autoFilter ref="A3:IV109">
    <extLst/>
  </autoFilter>
  <mergeCells count="26">
    <mergeCell ref="A1:V1"/>
    <mergeCell ref="D2:K2"/>
    <mergeCell ref="L2:P2"/>
    <mergeCell ref="Q2:R2"/>
    <mergeCell ref="S2:V2"/>
    <mergeCell ref="A4:B4"/>
    <mergeCell ref="A2:A3"/>
    <mergeCell ref="A5:A15"/>
    <mergeCell ref="A16:A23"/>
    <mergeCell ref="A24:A27"/>
    <mergeCell ref="A28:A37"/>
    <mergeCell ref="A38:A43"/>
    <mergeCell ref="A44:A52"/>
    <mergeCell ref="A53:A58"/>
    <mergeCell ref="A59:A67"/>
    <mergeCell ref="A68:A72"/>
    <mergeCell ref="A73:A79"/>
    <mergeCell ref="A80:A84"/>
    <mergeCell ref="A85:A93"/>
    <mergeCell ref="A94:A97"/>
    <mergeCell ref="A98:A103"/>
    <mergeCell ref="A104:A109"/>
    <mergeCell ref="B2:B3"/>
    <mergeCell ref="C2:C3"/>
    <mergeCell ref="W2:W3"/>
    <mergeCell ref="X2:X3"/>
  </mergeCells>
  <pageMargins left="0.75" right="0.75" top="1" bottom="1" header="0.51" footer="0.5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7"/>
  <sheetViews>
    <sheetView zoomScale="55" zoomScaleNormal="55" topLeftCell="A69" workbookViewId="0">
      <selection activeCell="R21" sqref="R21"/>
    </sheetView>
  </sheetViews>
  <sheetFormatPr defaultColWidth="8.44166666666667" defaultRowHeight="15.75"/>
  <cols>
    <col min="2" max="2" width="8.44166666666667" style="10"/>
    <col min="3" max="4" width="26.5" style="10" customWidth="true"/>
    <col min="5" max="5" width="8.44166666666667" style="11"/>
    <col min="6" max="6" width="17.1916666666667" style="11" customWidth="true"/>
    <col min="7" max="7" width="13.25" style="12"/>
    <col min="9" max="9" width="11.8166666666667"/>
    <col min="10" max="10" width="12.625"/>
    <col min="13" max="14" width="14.5416666666667" customWidth="true"/>
  </cols>
  <sheetData>
    <row r="1" ht="27" spans="1:8">
      <c r="A1" s="13" t="s">
        <v>178</v>
      </c>
      <c r="B1" s="13" t="s">
        <v>173</v>
      </c>
      <c r="C1" s="13" t="s">
        <v>3</v>
      </c>
      <c r="D1" s="13" t="s">
        <v>169</v>
      </c>
      <c r="E1" s="13" t="s">
        <v>309</v>
      </c>
      <c r="F1" s="22" t="s">
        <v>310</v>
      </c>
      <c r="G1" s="23" t="s">
        <v>311</v>
      </c>
      <c r="H1" s="23" t="s">
        <v>312</v>
      </c>
    </row>
    <row r="2" ht="27" customHeight="true" spans="1:10">
      <c r="A2" s="14" t="s">
        <v>8</v>
      </c>
      <c r="B2" s="14"/>
      <c r="C2" s="14"/>
      <c r="D2" s="14"/>
      <c r="E2" s="18">
        <v>118416</v>
      </c>
      <c r="F2" s="24">
        <v>18570.150729</v>
      </c>
      <c r="G2" s="25">
        <v>0.156821297198014</v>
      </c>
      <c r="H2" s="26"/>
      <c r="I2" s="33">
        <f>9/12*100%</f>
        <v>0.75</v>
      </c>
      <c r="J2">
        <f>I2-G2</f>
        <v>0.593178702801986</v>
      </c>
    </row>
    <row r="3" spans="1:8">
      <c r="A3" s="15" t="s">
        <v>313</v>
      </c>
      <c r="B3" s="16" t="s">
        <v>8</v>
      </c>
      <c r="C3" s="17"/>
      <c r="D3" s="17"/>
      <c r="E3" s="27">
        <f>SUM(E4:E12)/2</f>
        <v>10195</v>
      </c>
      <c r="F3" s="28">
        <v>334.775166</v>
      </c>
      <c r="G3" s="29">
        <v>0.0328371913683178</v>
      </c>
      <c r="H3" s="26"/>
    </row>
    <row r="4" spans="1:8">
      <c r="A4" s="15"/>
      <c r="B4" s="18" t="s">
        <v>314</v>
      </c>
      <c r="C4" s="18"/>
      <c r="D4" s="18"/>
      <c r="E4" s="21">
        <v>9738</v>
      </c>
      <c r="F4" s="28">
        <v>322.955466</v>
      </c>
      <c r="G4" s="29">
        <v>0.0331644553296365</v>
      </c>
      <c r="H4" s="26"/>
    </row>
    <row r="5" ht="27" spans="1:8">
      <c r="A5" s="15"/>
      <c r="B5" s="19"/>
      <c r="C5" s="19" t="s">
        <v>315</v>
      </c>
      <c r="D5" s="19" t="s">
        <v>20</v>
      </c>
      <c r="E5" s="30">
        <v>2652</v>
      </c>
      <c r="F5" s="31">
        <v>0</v>
      </c>
      <c r="G5" s="32">
        <v>0</v>
      </c>
      <c r="H5" s="26"/>
    </row>
    <row r="6" ht="27" spans="1:8">
      <c r="A6" s="15"/>
      <c r="B6" s="19"/>
      <c r="C6" s="19" t="s">
        <v>315</v>
      </c>
      <c r="D6" s="19" t="s">
        <v>21</v>
      </c>
      <c r="E6" s="30">
        <v>2986</v>
      </c>
      <c r="F6" s="31">
        <v>95.994011</v>
      </c>
      <c r="G6" s="32">
        <v>0.0321480277963831</v>
      </c>
      <c r="H6" s="26"/>
    </row>
    <row r="7" ht="27" spans="1:8">
      <c r="A7" s="15"/>
      <c r="B7" s="19"/>
      <c r="C7" s="19" t="s">
        <v>315</v>
      </c>
      <c r="D7" s="19" t="s">
        <v>22</v>
      </c>
      <c r="E7" s="30">
        <v>1136</v>
      </c>
      <c r="F7" s="31">
        <v>34.070695</v>
      </c>
      <c r="G7" s="32">
        <v>0.0299918089788732</v>
      </c>
      <c r="H7" s="26"/>
    </row>
    <row r="8" ht="27" spans="1:8">
      <c r="A8" s="15"/>
      <c r="B8" s="19"/>
      <c r="C8" s="19" t="s">
        <v>315</v>
      </c>
      <c r="D8" s="19" t="s">
        <v>23</v>
      </c>
      <c r="E8" s="30">
        <v>769</v>
      </c>
      <c r="F8" s="31">
        <v>0</v>
      </c>
      <c r="G8" s="32">
        <v>0</v>
      </c>
      <c r="H8" s="26"/>
    </row>
    <row r="9" ht="27" spans="1:8">
      <c r="A9" s="15"/>
      <c r="B9" s="19"/>
      <c r="C9" s="19" t="s">
        <v>315</v>
      </c>
      <c r="D9" s="19" t="s">
        <v>24</v>
      </c>
      <c r="E9" s="30">
        <v>1036</v>
      </c>
      <c r="F9" s="31">
        <v>0</v>
      </c>
      <c r="G9" s="32">
        <v>0</v>
      </c>
      <c r="H9" s="26"/>
    </row>
    <row r="10" ht="27" spans="1:8">
      <c r="A10" s="15"/>
      <c r="B10" s="19"/>
      <c r="C10" s="19" t="s">
        <v>315</v>
      </c>
      <c r="D10" s="19" t="s">
        <v>25</v>
      </c>
      <c r="E10" s="30">
        <v>1159</v>
      </c>
      <c r="F10" s="31">
        <v>192.89076</v>
      </c>
      <c r="G10" s="32">
        <v>0.166428610871441</v>
      </c>
      <c r="H10" s="26"/>
    </row>
    <row r="11" spans="1:8">
      <c r="A11" s="15"/>
      <c r="B11" s="18" t="s">
        <v>26</v>
      </c>
      <c r="C11" s="18"/>
      <c r="D11" s="18"/>
      <c r="E11" s="21">
        <v>457</v>
      </c>
      <c r="F11" s="28">
        <v>11.8197</v>
      </c>
      <c r="G11" s="29">
        <v>0.0258636761487965</v>
      </c>
      <c r="H11" s="26"/>
    </row>
    <row r="12" ht="27" spans="1:8">
      <c r="A12" s="15"/>
      <c r="B12" s="19"/>
      <c r="C12" s="19" t="s">
        <v>315</v>
      </c>
      <c r="D12" s="19" t="s">
        <v>26</v>
      </c>
      <c r="E12" s="30">
        <v>457</v>
      </c>
      <c r="F12" s="31">
        <v>11.8197</v>
      </c>
      <c r="G12" s="32">
        <v>0.0258636761487965</v>
      </c>
      <c r="H12" s="26"/>
    </row>
    <row r="13" spans="1:8">
      <c r="A13" s="20" t="s">
        <v>316</v>
      </c>
      <c r="B13" s="16" t="s">
        <v>8</v>
      </c>
      <c r="C13" s="17"/>
      <c r="D13" s="17"/>
      <c r="E13" s="27">
        <f>SUM(E14:E28)/2</f>
        <v>7953</v>
      </c>
      <c r="F13" s="28">
        <v>2984.170441</v>
      </c>
      <c r="G13" s="29">
        <v>0.375225756444109</v>
      </c>
      <c r="H13" s="26"/>
    </row>
    <row r="14" ht="27" customHeight="true" spans="1:8">
      <c r="A14" s="20"/>
      <c r="B14" s="18" t="s">
        <v>314</v>
      </c>
      <c r="C14" s="18"/>
      <c r="D14" s="18"/>
      <c r="E14" s="21">
        <v>4101</v>
      </c>
      <c r="F14" s="28">
        <v>1039.576823</v>
      </c>
      <c r="G14" s="29">
        <v>0.253493495001219</v>
      </c>
      <c r="H14" s="26"/>
    </row>
    <row r="15" ht="27" spans="1:8">
      <c r="A15" s="20"/>
      <c r="B15" s="19"/>
      <c r="C15" s="19" t="s">
        <v>315</v>
      </c>
      <c r="D15" s="19" t="s">
        <v>27</v>
      </c>
      <c r="E15" s="30">
        <v>669</v>
      </c>
      <c r="F15" s="31">
        <v>28</v>
      </c>
      <c r="G15" s="32">
        <v>0.0418535127055306</v>
      </c>
      <c r="H15" s="26"/>
    </row>
    <row r="16" ht="27" spans="1:8">
      <c r="A16" s="20"/>
      <c r="B16" s="19"/>
      <c r="C16" s="19" t="s">
        <v>315</v>
      </c>
      <c r="D16" s="19" t="s">
        <v>28</v>
      </c>
      <c r="E16" s="30">
        <v>758</v>
      </c>
      <c r="F16" s="31">
        <v>268.396875</v>
      </c>
      <c r="G16" s="32">
        <v>0.35408558707124</v>
      </c>
      <c r="H16" s="26"/>
    </row>
    <row r="17" ht="27" spans="1:8">
      <c r="A17" s="20"/>
      <c r="B17" s="19"/>
      <c r="C17" s="19" t="s">
        <v>315</v>
      </c>
      <c r="D17" s="19" t="s">
        <v>29</v>
      </c>
      <c r="E17" s="30">
        <v>535</v>
      </c>
      <c r="F17" s="31">
        <v>58.124794</v>
      </c>
      <c r="G17" s="32">
        <v>0.108644474766355</v>
      </c>
      <c r="H17" s="26"/>
    </row>
    <row r="18" ht="27" spans="1:8">
      <c r="A18" s="20"/>
      <c r="B18" s="19"/>
      <c r="C18" s="19" t="s">
        <v>315</v>
      </c>
      <c r="D18" s="19" t="s">
        <v>30</v>
      </c>
      <c r="E18" s="30">
        <v>713</v>
      </c>
      <c r="F18" s="31">
        <v>500.498254</v>
      </c>
      <c r="G18" s="32">
        <v>0.701961085553997</v>
      </c>
      <c r="H18" s="26"/>
    </row>
    <row r="19" ht="27" spans="1:8">
      <c r="A19" s="20"/>
      <c r="B19" s="19"/>
      <c r="C19" s="19" t="s">
        <v>315</v>
      </c>
      <c r="D19" s="19" t="s">
        <v>31</v>
      </c>
      <c r="E19" s="30">
        <v>724</v>
      </c>
      <c r="F19" s="31">
        <v>2</v>
      </c>
      <c r="G19" s="32">
        <v>0.00276243093922652</v>
      </c>
      <c r="H19" s="26"/>
    </row>
    <row r="20" ht="27" spans="1:8">
      <c r="A20" s="20"/>
      <c r="B20" s="19"/>
      <c r="C20" s="19" t="s">
        <v>315</v>
      </c>
      <c r="D20" s="19" t="s">
        <v>32</v>
      </c>
      <c r="E20" s="30">
        <v>702</v>
      </c>
      <c r="F20" s="31">
        <v>182.5569</v>
      </c>
      <c r="G20" s="32">
        <v>0.260052564102564</v>
      </c>
      <c r="H20" s="26"/>
    </row>
    <row r="21" spans="1:8">
      <c r="A21" s="20"/>
      <c r="B21" s="18" t="s">
        <v>33</v>
      </c>
      <c r="C21" s="18"/>
      <c r="D21" s="18"/>
      <c r="E21" s="21">
        <v>824</v>
      </c>
      <c r="F21" s="28">
        <v>468.452438</v>
      </c>
      <c r="G21" s="29">
        <v>0.568510240291262</v>
      </c>
      <c r="H21" s="26"/>
    </row>
    <row r="22" ht="27" spans="1:8">
      <c r="A22" s="20"/>
      <c r="B22" s="19"/>
      <c r="C22" s="19" t="s">
        <v>315</v>
      </c>
      <c r="D22" s="19" t="s">
        <v>33</v>
      </c>
      <c r="E22" s="30">
        <v>824</v>
      </c>
      <c r="F22" s="31">
        <v>468.452438</v>
      </c>
      <c r="G22" s="32">
        <v>0.568510240291262</v>
      </c>
      <c r="H22" s="26"/>
    </row>
    <row r="23" spans="1:8">
      <c r="A23" s="20"/>
      <c r="B23" s="18" t="s">
        <v>34</v>
      </c>
      <c r="C23" s="18"/>
      <c r="D23" s="18"/>
      <c r="E23" s="21">
        <v>557</v>
      </c>
      <c r="F23" s="28">
        <v>97.783776</v>
      </c>
      <c r="G23" s="29">
        <v>0.175554355475763</v>
      </c>
      <c r="H23" s="26"/>
    </row>
    <row r="24" ht="27" spans="1:8">
      <c r="A24" s="20"/>
      <c r="B24" s="19"/>
      <c r="C24" s="19" t="s">
        <v>315</v>
      </c>
      <c r="D24" s="19" t="s">
        <v>34</v>
      </c>
      <c r="E24" s="30">
        <v>557</v>
      </c>
      <c r="F24" s="31">
        <v>97.783776</v>
      </c>
      <c r="G24" s="32">
        <v>0.175554355475763</v>
      </c>
      <c r="H24" s="26"/>
    </row>
    <row r="25" spans="1:8">
      <c r="A25" s="20"/>
      <c r="B25" s="18" t="s">
        <v>35</v>
      </c>
      <c r="C25" s="18"/>
      <c r="D25" s="18"/>
      <c r="E25" s="21">
        <v>791</v>
      </c>
      <c r="F25" s="28">
        <v>791</v>
      </c>
      <c r="G25" s="29">
        <v>1</v>
      </c>
      <c r="H25" s="26"/>
    </row>
    <row r="26" ht="27" spans="1:8">
      <c r="A26" s="20"/>
      <c r="B26" s="19"/>
      <c r="C26" s="19" t="s">
        <v>315</v>
      </c>
      <c r="D26" s="19" t="s">
        <v>35</v>
      </c>
      <c r="E26" s="30">
        <v>791</v>
      </c>
      <c r="F26" s="31">
        <v>791</v>
      </c>
      <c r="G26" s="32">
        <v>1</v>
      </c>
      <c r="H26" s="26"/>
    </row>
    <row r="27" ht="40.5" spans="1:8">
      <c r="A27" s="20"/>
      <c r="B27" s="18" t="s">
        <v>36</v>
      </c>
      <c r="C27" s="18"/>
      <c r="D27" s="18"/>
      <c r="E27" s="21">
        <v>1680</v>
      </c>
      <c r="F27" s="28">
        <v>587.357404</v>
      </c>
      <c r="G27" s="29">
        <v>0.349617502380952</v>
      </c>
      <c r="H27" s="26"/>
    </row>
    <row r="28" ht="27" spans="1:8">
      <c r="A28" s="20"/>
      <c r="B28" s="19"/>
      <c r="C28" s="19" t="s">
        <v>315</v>
      </c>
      <c r="D28" s="19" t="s">
        <v>36</v>
      </c>
      <c r="E28" s="30">
        <v>1680</v>
      </c>
      <c r="F28" s="31">
        <v>587.357404</v>
      </c>
      <c r="G28" s="32">
        <v>0.349617502380952</v>
      </c>
      <c r="H28" s="26"/>
    </row>
    <row r="29" spans="1:8">
      <c r="A29" s="21" t="s">
        <v>317</v>
      </c>
      <c r="B29" s="16" t="s">
        <v>8</v>
      </c>
      <c r="C29" s="17"/>
      <c r="D29" s="17"/>
      <c r="E29" s="27">
        <f>SUM(E30:E39)/2</f>
        <v>7894</v>
      </c>
      <c r="F29" s="28">
        <v>713.87292</v>
      </c>
      <c r="G29" s="29">
        <v>0.0904323435520649</v>
      </c>
      <c r="H29" s="26"/>
    </row>
    <row r="30" spans="1:8">
      <c r="A30" s="21"/>
      <c r="B30" s="18" t="s">
        <v>314</v>
      </c>
      <c r="C30" s="18"/>
      <c r="D30" s="18"/>
      <c r="E30" s="21">
        <v>2741</v>
      </c>
      <c r="F30" s="28">
        <v>0</v>
      </c>
      <c r="G30" s="29">
        <v>0</v>
      </c>
      <c r="H30" s="26"/>
    </row>
    <row r="31" ht="27" spans="1:8">
      <c r="A31" s="21"/>
      <c r="B31" s="19"/>
      <c r="C31" s="19" t="s">
        <v>315</v>
      </c>
      <c r="D31" s="19" t="s">
        <v>37</v>
      </c>
      <c r="E31" s="30">
        <v>669</v>
      </c>
      <c r="F31" s="31">
        <v>0</v>
      </c>
      <c r="G31" s="32">
        <v>0</v>
      </c>
      <c r="H31" s="26"/>
    </row>
    <row r="32" ht="27" spans="1:8">
      <c r="A32" s="21"/>
      <c r="B32" s="19"/>
      <c r="C32" s="19" t="s">
        <v>315</v>
      </c>
      <c r="D32" s="19" t="s">
        <v>38</v>
      </c>
      <c r="E32" s="30">
        <v>780</v>
      </c>
      <c r="F32" s="31">
        <v>0</v>
      </c>
      <c r="G32" s="32">
        <v>0</v>
      </c>
      <c r="H32" s="26"/>
    </row>
    <row r="33" ht="27" spans="1:8">
      <c r="A33" s="21"/>
      <c r="B33" s="19"/>
      <c r="C33" s="19" t="s">
        <v>315</v>
      </c>
      <c r="D33" s="19" t="s">
        <v>39</v>
      </c>
      <c r="E33" s="30">
        <v>1292</v>
      </c>
      <c r="F33" s="31">
        <v>0</v>
      </c>
      <c r="G33" s="32">
        <v>0</v>
      </c>
      <c r="H33" s="26"/>
    </row>
    <row r="34" spans="1:8">
      <c r="A34" s="21"/>
      <c r="B34" s="18" t="s">
        <v>40</v>
      </c>
      <c r="C34" s="18"/>
      <c r="D34" s="18"/>
      <c r="E34" s="21">
        <v>1348</v>
      </c>
      <c r="F34" s="28">
        <v>0</v>
      </c>
      <c r="G34" s="29">
        <v>0</v>
      </c>
      <c r="H34" s="26"/>
    </row>
    <row r="35" ht="27" spans="1:8">
      <c r="A35" s="21"/>
      <c r="B35" s="19"/>
      <c r="C35" s="19" t="s">
        <v>315</v>
      </c>
      <c r="D35" s="19" t="s">
        <v>40</v>
      </c>
      <c r="E35" s="30">
        <v>1348</v>
      </c>
      <c r="F35" s="31">
        <v>0</v>
      </c>
      <c r="G35" s="32">
        <v>0</v>
      </c>
      <c r="H35" s="26"/>
    </row>
    <row r="36" spans="1:8">
      <c r="A36" s="21"/>
      <c r="B36" s="18" t="s">
        <v>41</v>
      </c>
      <c r="C36" s="18"/>
      <c r="D36" s="18"/>
      <c r="E36" s="21">
        <v>2192</v>
      </c>
      <c r="F36" s="28">
        <v>713.87292</v>
      </c>
      <c r="G36" s="29">
        <v>0.325671952554745</v>
      </c>
      <c r="H36" s="26"/>
    </row>
    <row r="37" ht="27" spans="1:8">
      <c r="A37" s="21"/>
      <c r="B37" s="19"/>
      <c r="C37" s="19" t="s">
        <v>315</v>
      </c>
      <c r="D37" s="19" t="s">
        <v>41</v>
      </c>
      <c r="E37" s="30">
        <v>2192</v>
      </c>
      <c r="F37" s="31">
        <v>713.87292</v>
      </c>
      <c r="G37" s="32">
        <v>0.325671952554745</v>
      </c>
      <c r="H37" s="26"/>
    </row>
    <row r="38" spans="1:8">
      <c r="A38" s="21"/>
      <c r="B38" s="18" t="s">
        <v>42</v>
      </c>
      <c r="C38" s="18"/>
      <c r="D38" s="18"/>
      <c r="E38" s="21">
        <v>1613</v>
      </c>
      <c r="F38" s="28">
        <v>0</v>
      </c>
      <c r="G38" s="29">
        <v>0</v>
      </c>
      <c r="H38" s="26"/>
    </row>
    <row r="39" ht="27" spans="1:8">
      <c r="A39" s="21"/>
      <c r="B39" s="19"/>
      <c r="C39" s="19" t="s">
        <v>315</v>
      </c>
      <c r="D39" s="19" t="s">
        <v>42</v>
      </c>
      <c r="E39" s="30">
        <v>1613</v>
      </c>
      <c r="F39" s="31">
        <v>0</v>
      </c>
      <c r="G39" s="32">
        <v>0</v>
      </c>
      <c r="H39" s="26"/>
    </row>
    <row r="40" spans="1:8">
      <c r="A40" s="21" t="s">
        <v>318</v>
      </c>
      <c r="B40" s="16" t="s">
        <v>8</v>
      </c>
      <c r="C40" s="17"/>
      <c r="D40" s="17"/>
      <c r="E40" s="27">
        <f>SUM(E41:E53)/2</f>
        <v>9067</v>
      </c>
      <c r="F40" s="28">
        <v>1201.794867</v>
      </c>
      <c r="G40" s="29">
        <v>0.132546031432668</v>
      </c>
      <c r="H40" s="26"/>
    </row>
    <row r="41" spans="1:8">
      <c r="A41" s="21"/>
      <c r="B41" s="18" t="s">
        <v>314</v>
      </c>
      <c r="C41" s="18"/>
      <c r="D41" s="18"/>
      <c r="E41" s="21">
        <v>4242</v>
      </c>
      <c r="F41" s="28">
        <v>665.793709</v>
      </c>
      <c r="G41" s="29">
        <v>0.156952783828383</v>
      </c>
      <c r="H41" s="26"/>
    </row>
    <row r="42" ht="27" spans="1:8">
      <c r="A42" s="21"/>
      <c r="B42" s="19"/>
      <c r="C42" s="19" t="s">
        <v>315</v>
      </c>
      <c r="D42" s="19" t="s">
        <v>43</v>
      </c>
      <c r="E42" s="30">
        <v>613</v>
      </c>
      <c r="F42" s="31">
        <v>209.1828</v>
      </c>
      <c r="G42" s="32">
        <v>0.341244371941272</v>
      </c>
      <c r="H42" s="26"/>
    </row>
    <row r="43" ht="27" spans="1:8">
      <c r="A43" s="21"/>
      <c r="B43" s="19"/>
      <c r="C43" s="19" t="s">
        <v>315</v>
      </c>
      <c r="D43" s="19" t="s">
        <v>44</v>
      </c>
      <c r="E43" s="30">
        <v>958</v>
      </c>
      <c r="F43" s="31">
        <v>237.251827</v>
      </c>
      <c r="G43" s="32">
        <v>0.247653264091858</v>
      </c>
      <c r="H43" s="26"/>
    </row>
    <row r="44" ht="27" spans="1:8">
      <c r="A44" s="21"/>
      <c r="B44" s="19"/>
      <c r="C44" s="19" t="s">
        <v>315</v>
      </c>
      <c r="D44" s="19" t="s">
        <v>45</v>
      </c>
      <c r="E44" s="30">
        <v>1092</v>
      </c>
      <c r="F44" s="31">
        <v>121.861845</v>
      </c>
      <c r="G44" s="32">
        <v>0.111595096153846</v>
      </c>
      <c r="H44" s="26"/>
    </row>
    <row r="45" ht="27" spans="1:8">
      <c r="A45" s="21"/>
      <c r="B45" s="19"/>
      <c r="C45" s="19" t="s">
        <v>315</v>
      </c>
      <c r="D45" s="19" t="s">
        <v>46</v>
      </c>
      <c r="E45" s="30">
        <v>1579</v>
      </c>
      <c r="F45" s="31">
        <v>97.497237</v>
      </c>
      <c r="G45" s="32">
        <v>0.0617461918936035</v>
      </c>
      <c r="H45" s="26"/>
    </row>
    <row r="46" spans="1:8">
      <c r="A46" s="21"/>
      <c r="B46" s="18" t="s">
        <v>47</v>
      </c>
      <c r="C46" s="18"/>
      <c r="D46" s="18"/>
      <c r="E46" s="21">
        <v>702</v>
      </c>
      <c r="F46" s="28">
        <v>176.171697</v>
      </c>
      <c r="G46" s="29">
        <v>0.250956833333333</v>
      </c>
      <c r="H46" s="26"/>
    </row>
    <row r="47" ht="27" spans="1:8">
      <c r="A47" s="21"/>
      <c r="B47" s="19"/>
      <c r="C47" s="19" t="s">
        <v>315</v>
      </c>
      <c r="D47" s="19" t="s">
        <v>47</v>
      </c>
      <c r="E47" s="30">
        <v>702</v>
      </c>
      <c r="F47" s="31">
        <v>176.171697</v>
      </c>
      <c r="G47" s="32">
        <v>0.250956833333333</v>
      </c>
      <c r="H47" s="26"/>
    </row>
    <row r="48" spans="1:8">
      <c r="A48" s="21"/>
      <c r="B48" s="18" t="s">
        <v>48</v>
      </c>
      <c r="C48" s="18"/>
      <c r="D48" s="18"/>
      <c r="E48" s="21">
        <v>1159</v>
      </c>
      <c r="F48" s="28">
        <v>97.86658</v>
      </c>
      <c r="G48" s="29">
        <v>0.0844405349439172</v>
      </c>
      <c r="H48" s="26"/>
    </row>
    <row r="49" ht="27" spans="1:8">
      <c r="A49" s="21"/>
      <c r="B49" s="19"/>
      <c r="C49" s="19" t="s">
        <v>315</v>
      </c>
      <c r="D49" s="19" t="s">
        <v>48</v>
      </c>
      <c r="E49" s="30">
        <v>1159</v>
      </c>
      <c r="F49" s="31">
        <v>97.86658</v>
      </c>
      <c r="G49" s="32">
        <v>0.0844405349439172</v>
      </c>
      <c r="H49" s="26"/>
    </row>
    <row r="50" spans="1:8">
      <c r="A50" s="21"/>
      <c r="B50" s="18" t="s">
        <v>49</v>
      </c>
      <c r="C50" s="18"/>
      <c r="D50" s="18"/>
      <c r="E50" s="21">
        <v>1259</v>
      </c>
      <c r="F50" s="28">
        <v>161.962881</v>
      </c>
      <c r="G50" s="29">
        <v>0.1286440675139</v>
      </c>
      <c r="H50" s="26"/>
    </row>
    <row r="51" ht="27" spans="1:8">
      <c r="A51" s="21"/>
      <c r="B51" s="19"/>
      <c r="C51" s="19" t="s">
        <v>315</v>
      </c>
      <c r="D51" s="19" t="s">
        <v>49</v>
      </c>
      <c r="E51" s="30">
        <v>1259</v>
      </c>
      <c r="F51" s="31">
        <v>161.962881</v>
      </c>
      <c r="G51" s="32">
        <v>0.1286440675139</v>
      </c>
      <c r="H51" s="26"/>
    </row>
    <row r="52" spans="1:8">
      <c r="A52" s="21"/>
      <c r="B52" s="18" t="s">
        <v>50</v>
      </c>
      <c r="C52" s="18"/>
      <c r="D52" s="18"/>
      <c r="E52" s="21">
        <v>1705</v>
      </c>
      <c r="F52" s="28">
        <v>100</v>
      </c>
      <c r="G52" s="29">
        <v>0.0586510263929619</v>
      </c>
      <c r="H52" s="26"/>
    </row>
    <row r="53" ht="27" spans="1:8">
      <c r="A53" s="21"/>
      <c r="B53" s="19"/>
      <c r="C53" s="19" t="s">
        <v>315</v>
      </c>
      <c r="D53" s="19" t="s">
        <v>50</v>
      </c>
      <c r="E53" s="30">
        <v>1705</v>
      </c>
      <c r="F53" s="31">
        <v>100</v>
      </c>
      <c r="G53" s="32">
        <v>0.0586510263929619</v>
      </c>
      <c r="H53" s="26"/>
    </row>
    <row r="54" spans="1:8">
      <c r="A54" s="15" t="s">
        <v>319</v>
      </c>
      <c r="B54" s="16" t="s">
        <v>8</v>
      </c>
      <c r="C54" s="17"/>
      <c r="D54" s="17"/>
      <c r="E54" s="27">
        <f>SUM(E55:E61)/2</f>
        <v>9080</v>
      </c>
      <c r="F54" s="28">
        <v>2057.035307</v>
      </c>
      <c r="G54" s="29">
        <v>0.226545738656388</v>
      </c>
      <c r="H54" s="26"/>
    </row>
    <row r="55" spans="1:8">
      <c r="A55" s="15"/>
      <c r="B55" s="18" t="s">
        <v>314</v>
      </c>
      <c r="C55" s="18"/>
      <c r="D55" s="18"/>
      <c r="E55" s="21">
        <v>7554</v>
      </c>
      <c r="F55" s="28">
        <v>2057.035307</v>
      </c>
      <c r="G55" s="29">
        <v>0.272310736960551</v>
      </c>
      <c r="H55" s="26"/>
    </row>
    <row r="56" ht="27" spans="1:8">
      <c r="A56" s="15"/>
      <c r="B56" s="19"/>
      <c r="C56" s="19" t="s">
        <v>315</v>
      </c>
      <c r="D56" s="19" t="s">
        <v>51</v>
      </c>
      <c r="E56" s="30">
        <v>3409</v>
      </c>
      <c r="F56" s="31">
        <v>1067.075401</v>
      </c>
      <c r="G56" s="32">
        <v>0.313017131416838</v>
      </c>
      <c r="H56" s="26"/>
    </row>
    <row r="57" ht="27" spans="1:8">
      <c r="A57" s="15"/>
      <c r="B57" s="19"/>
      <c r="C57" s="19" t="s">
        <v>315</v>
      </c>
      <c r="D57" s="19" t="s">
        <v>52</v>
      </c>
      <c r="E57" s="30">
        <v>1616</v>
      </c>
      <c r="F57" s="31">
        <v>703.010406</v>
      </c>
      <c r="G57" s="32">
        <v>0.435031191831683</v>
      </c>
      <c r="H57" s="26"/>
    </row>
    <row r="58" ht="27" spans="1:8">
      <c r="A58" s="15"/>
      <c r="B58" s="19"/>
      <c r="C58" s="19" t="s">
        <v>315</v>
      </c>
      <c r="D58" s="19" t="s">
        <v>53</v>
      </c>
      <c r="E58" s="30">
        <v>1872</v>
      </c>
      <c r="F58" s="31">
        <v>0</v>
      </c>
      <c r="G58" s="32">
        <v>0</v>
      </c>
      <c r="H58" s="26"/>
    </row>
    <row r="59" ht="27" spans="1:8">
      <c r="A59" s="15"/>
      <c r="B59" s="19"/>
      <c r="C59" s="19" t="s">
        <v>315</v>
      </c>
      <c r="D59" s="19" t="s">
        <v>54</v>
      </c>
      <c r="E59" s="30">
        <v>657</v>
      </c>
      <c r="F59" s="31">
        <v>286.9495</v>
      </c>
      <c r="G59" s="32">
        <v>0.436757229832572</v>
      </c>
      <c r="H59" s="26"/>
    </row>
    <row r="60" spans="1:8">
      <c r="A60" s="15"/>
      <c r="B60" s="18" t="s">
        <v>55</v>
      </c>
      <c r="C60" s="18"/>
      <c r="D60" s="18"/>
      <c r="E60" s="21">
        <v>1526</v>
      </c>
      <c r="F60" s="28">
        <v>0</v>
      </c>
      <c r="G60" s="29">
        <v>0</v>
      </c>
      <c r="H60" s="26"/>
    </row>
    <row r="61" ht="27" spans="1:8">
      <c r="A61" s="15"/>
      <c r="B61" s="19"/>
      <c r="C61" s="19" t="s">
        <v>315</v>
      </c>
      <c r="D61" s="19" t="s">
        <v>55</v>
      </c>
      <c r="E61" s="30">
        <v>1526</v>
      </c>
      <c r="F61" s="31">
        <v>0</v>
      </c>
      <c r="G61" s="32">
        <v>0</v>
      </c>
      <c r="H61" s="26"/>
    </row>
    <row r="62" spans="1:8">
      <c r="A62" s="15" t="s">
        <v>320</v>
      </c>
      <c r="B62" s="16" t="s">
        <v>8</v>
      </c>
      <c r="C62" s="17"/>
      <c r="D62" s="17"/>
      <c r="E62" s="27">
        <f>SUM(E63:E70)/2</f>
        <v>4545</v>
      </c>
      <c r="F62" s="28">
        <v>200</v>
      </c>
      <c r="G62" s="29">
        <v>0.044004400440044</v>
      </c>
      <c r="H62" s="26"/>
    </row>
    <row r="63" spans="1:8">
      <c r="A63" s="15"/>
      <c r="B63" s="18" t="s">
        <v>314</v>
      </c>
      <c r="C63" s="18"/>
      <c r="D63" s="18"/>
      <c r="E63" s="21">
        <v>1014</v>
      </c>
      <c r="F63" s="28">
        <v>0</v>
      </c>
      <c r="G63" s="29">
        <v>0</v>
      </c>
      <c r="H63" s="26"/>
    </row>
    <row r="64" ht="27" spans="1:8">
      <c r="A64" s="15"/>
      <c r="B64" s="19"/>
      <c r="C64" s="19" t="s">
        <v>315</v>
      </c>
      <c r="D64" s="19" t="s">
        <v>56</v>
      </c>
      <c r="E64" s="30">
        <v>1014</v>
      </c>
      <c r="F64" s="31">
        <v>0</v>
      </c>
      <c r="G64" s="32">
        <v>0</v>
      </c>
      <c r="H64" s="26"/>
    </row>
    <row r="65" spans="1:8">
      <c r="A65" s="15"/>
      <c r="B65" s="18" t="s">
        <v>57</v>
      </c>
      <c r="C65" s="18"/>
      <c r="D65" s="18"/>
      <c r="E65" s="21">
        <v>1270</v>
      </c>
      <c r="F65" s="28">
        <v>47</v>
      </c>
      <c r="G65" s="29">
        <v>0.037007874015748</v>
      </c>
      <c r="H65" s="26"/>
    </row>
    <row r="66" ht="27" spans="1:8">
      <c r="A66" s="15"/>
      <c r="B66" s="19"/>
      <c r="C66" s="19" t="s">
        <v>315</v>
      </c>
      <c r="D66" s="19" t="s">
        <v>57</v>
      </c>
      <c r="E66" s="30">
        <v>1270</v>
      </c>
      <c r="F66" s="31">
        <v>47</v>
      </c>
      <c r="G66" s="32">
        <v>0.037007874015748</v>
      </c>
      <c r="H66" s="26"/>
    </row>
    <row r="67" spans="1:8">
      <c r="A67" s="15"/>
      <c r="B67" s="18" t="s">
        <v>58</v>
      </c>
      <c r="C67" s="18"/>
      <c r="D67" s="18"/>
      <c r="E67" s="21">
        <v>579</v>
      </c>
      <c r="F67" s="28">
        <v>130</v>
      </c>
      <c r="G67" s="29">
        <v>0.224525043177893</v>
      </c>
      <c r="H67" s="26"/>
    </row>
    <row r="68" ht="27" spans="1:8">
      <c r="A68" s="15"/>
      <c r="B68" s="19"/>
      <c r="C68" s="19" t="s">
        <v>315</v>
      </c>
      <c r="D68" s="19" t="s">
        <v>58</v>
      </c>
      <c r="E68" s="30">
        <v>579</v>
      </c>
      <c r="F68" s="31">
        <v>130</v>
      </c>
      <c r="G68" s="32">
        <v>0.224525043177893</v>
      </c>
      <c r="H68" s="26"/>
    </row>
    <row r="69" spans="1:8">
      <c r="A69" s="15"/>
      <c r="B69" s="18" t="s">
        <v>59</v>
      </c>
      <c r="C69" s="18"/>
      <c r="D69" s="18"/>
      <c r="E69" s="21">
        <v>1682</v>
      </c>
      <c r="F69" s="28">
        <v>23</v>
      </c>
      <c r="G69" s="29">
        <v>0.0136741973840666</v>
      </c>
      <c r="H69" s="26"/>
    </row>
    <row r="70" ht="27" spans="1:8">
      <c r="A70" s="15"/>
      <c r="B70" s="19"/>
      <c r="C70" s="19" t="s">
        <v>315</v>
      </c>
      <c r="D70" s="19" t="s">
        <v>59</v>
      </c>
      <c r="E70" s="30">
        <v>1682</v>
      </c>
      <c r="F70" s="31">
        <v>23</v>
      </c>
      <c r="G70" s="32">
        <v>0.0136741973840666</v>
      </c>
      <c r="H70" s="26"/>
    </row>
    <row r="71" spans="1:8">
      <c r="A71" s="15" t="s">
        <v>321</v>
      </c>
      <c r="B71" s="16" t="s">
        <v>8</v>
      </c>
      <c r="C71" s="17"/>
      <c r="D71" s="17"/>
      <c r="E71" s="27">
        <f>E72</f>
        <v>3799</v>
      </c>
      <c r="F71" s="28">
        <v>576.427097</v>
      </c>
      <c r="G71" s="29">
        <v>0.151731270597526</v>
      </c>
      <c r="H71" s="26"/>
    </row>
    <row r="72" spans="1:8">
      <c r="A72" s="15"/>
      <c r="B72" s="18" t="s">
        <v>314</v>
      </c>
      <c r="C72" s="18"/>
      <c r="D72" s="18"/>
      <c r="E72" s="21">
        <v>3799</v>
      </c>
      <c r="F72" s="28">
        <v>576.427097</v>
      </c>
      <c r="G72" s="29">
        <v>0.151731270597526</v>
      </c>
      <c r="H72" s="26"/>
    </row>
    <row r="73" ht="27" spans="1:8">
      <c r="A73" s="15"/>
      <c r="B73" s="19"/>
      <c r="C73" s="19" t="s">
        <v>315</v>
      </c>
      <c r="D73" s="19" t="s">
        <v>60</v>
      </c>
      <c r="E73" s="30">
        <v>1081</v>
      </c>
      <c r="F73" s="31">
        <v>140.566308</v>
      </c>
      <c r="G73" s="32">
        <v>0.130033587419056</v>
      </c>
      <c r="H73" s="26"/>
    </row>
    <row r="74" ht="27" spans="1:8">
      <c r="A74" s="15"/>
      <c r="B74" s="19"/>
      <c r="C74" s="19" t="s">
        <v>315</v>
      </c>
      <c r="D74" s="19" t="s">
        <v>61</v>
      </c>
      <c r="E74" s="30">
        <v>1359</v>
      </c>
      <c r="F74" s="31">
        <v>0</v>
      </c>
      <c r="G74" s="32">
        <v>0</v>
      </c>
      <c r="H74" s="26"/>
    </row>
    <row r="75" ht="27" spans="1:8">
      <c r="A75" s="15"/>
      <c r="B75" s="19"/>
      <c r="C75" s="19" t="s">
        <v>315</v>
      </c>
      <c r="D75" s="19" t="s">
        <v>62</v>
      </c>
      <c r="E75" s="30">
        <v>1359</v>
      </c>
      <c r="F75" s="31">
        <v>435.860789</v>
      </c>
      <c r="G75" s="32">
        <v>0.320721699043414</v>
      </c>
      <c r="H75" s="26"/>
    </row>
    <row r="76" spans="1:8">
      <c r="A76" s="15" t="s">
        <v>322</v>
      </c>
      <c r="B76" s="16" t="s">
        <v>8</v>
      </c>
      <c r="C76" s="17"/>
      <c r="D76" s="17"/>
      <c r="E76" s="27">
        <f>SUM(E77:E82)/2</f>
        <v>5270</v>
      </c>
      <c r="F76" s="28">
        <v>343.189334</v>
      </c>
      <c r="G76" s="29">
        <v>0.0651213157495256</v>
      </c>
      <c r="H76" s="26"/>
    </row>
    <row r="77" spans="1:8">
      <c r="A77" s="15"/>
      <c r="B77" s="18" t="s">
        <v>314</v>
      </c>
      <c r="C77" s="18"/>
      <c r="D77" s="18"/>
      <c r="E77" s="21">
        <v>3755</v>
      </c>
      <c r="F77" s="28">
        <v>343.189334</v>
      </c>
      <c r="G77" s="29">
        <v>0.0913952953395473</v>
      </c>
      <c r="H77" s="26"/>
    </row>
    <row r="78" ht="27" spans="1:8">
      <c r="A78" s="15"/>
      <c r="B78" s="19"/>
      <c r="C78" s="19" t="s">
        <v>315</v>
      </c>
      <c r="D78" s="19" t="s">
        <v>63</v>
      </c>
      <c r="E78" s="30">
        <v>1304</v>
      </c>
      <c r="F78" s="31">
        <v>209.474334</v>
      </c>
      <c r="G78" s="32">
        <v>0.160639826687117</v>
      </c>
      <c r="H78" s="26"/>
    </row>
    <row r="79" ht="27" spans="1:8">
      <c r="A79" s="15"/>
      <c r="B79" s="19"/>
      <c r="C79" s="19" t="s">
        <v>315</v>
      </c>
      <c r="D79" s="19" t="s">
        <v>64</v>
      </c>
      <c r="E79" s="30">
        <v>1415</v>
      </c>
      <c r="F79" s="31">
        <v>0</v>
      </c>
      <c r="G79" s="32">
        <v>0</v>
      </c>
      <c r="H79" s="26"/>
    </row>
    <row r="80" ht="27" spans="1:8">
      <c r="A80" s="15"/>
      <c r="B80" s="19"/>
      <c r="C80" s="19" t="s">
        <v>315</v>
      </c>
      <c r="D80" s="19" t="s">
        <v>65</v>
      </c>
      <c r="E80" s="30">
        <v>1036</v>
      </c>
      <c r="F80" s="31">
        <v>133.715</v>
      </c>
      <c r="G80" s="32">
        <v>0.129068532818533</v>
      </c>
      <c r="H80" s="26"/>
    </row>
    <row r="81" spans="1:8">
      <c r="A81" s="15"/>
      <c r="B81" s="18" t="s">
        <v>66</v>
      </c>
      <c r="C81" s="18"/>
      <c r="D81" s="18"/>
      <c r="E81" s="21">
        <v>1515</v>
      </c>
      <c r="F81" s="28">
        <v>0</v>
      </c>
      <c r="G81" s="29">
        <v>0</v>
      </c>
      <c r="H81" s="26"/>
    </row>
    <row r="82" ht="27" spans="1:8">
      <c r="A82" s="15"/>
      <c r="B82" s="19"/>
      <c r="C82" s="19" t="s">
        <v>315</v>
      </c>
      <c r="D82" s="19" t="s">
        <v>66</v>
      </c>
      <c r="E82" s="30">
        <v>1515</v>
      </c>
      <c r="F82" s="31">
        <v>0</v>
      </c>
      <c r="G82" s="32">
        <v>0</v>
      </c>
      <c r="H82" s="26"/>
    </row>
    <row r="83" spans="1:8">
      <c r="A83" s="15" t="s">
        <v>323</v>
      </c>
      <c r="B83" s="16" t="s">
        <v>8</v>
      </c>
      <c r="C83" s="17"/>
      <c r="D83" s="17"/>
      <c r="E83" s="27">
        <f>SUM(E84:E96)/2</f>
        <v>12968</v>
      </c>
      <c r="F83" s="28">
        <v>867.835745</v>
      </c>
      <c r="G83" s="29">
        <v>0.0669213251850709</v>
      </c>
      <c r="H83" s="26"/>
    </row>
    <row r="84" spans="1:8">
      <c r="A84" s="15"/>
      <c r="B84" s="18" t="s">
        <v>314</v>
      </c>
      <c r="C84" s="18"/>
      <c r="D84" s="18"/>
      <c r="E84" s="21">
        <v>7197</v>
      </c>
      <c r="F84" s="28">
        <v>853.335745</v>
      </c>
      <c r="G84" s="29">
        <v>0.118568256912602</v>
      </c>
      <c r="H84" s="26"/>
    </row>
    <row r="85" ht="27" spans="1:8">
      <c r="A85" s="15"/>
      <c r="B85" s="19"/>
      <c r="C85" s="19" t="s">
        <v>315</v>
      </c>
      <c r="D85" s="19" t="s">
        <v>67</v>
      </c>
      <c r="E85" s="30">
        <v>1092</v>
      </c>
      <c r="F85" s="31">
        <v>15.00765</v>
      </c>
      <c r="G85" s="32">
        <v>0.0137432692307692</v>
      </c>
      <c r="H85" s="26"/>
    </row>
    <row r="86" ht="27" spans="1:8">
      <c r="A86" s="15"/>
      <c r="B86" s="19"/>
      <c r="C86" s="19" t="s">
        <v>315</v>
      </c>
      <c r="D86" s="19" t="s">
        <v>68</v>
      </c>
      <c r="E86" s="30">
        <v>1237</v>
      </c>
      <c r="F86" s="31">
        <v>102.51</v>
      </c>
      <c r="G86" s="32">
        <v>0.0828698464025869</v>
      </c>
      <c r="H86" s="26"/>
    </row>
    <row r="87" ht="27" spans="1:8">
      <c r="A87" s="15"/>
      <c r="B87" s="19"/>
      <c r="C87" s="19" t="s">
        <v>315</v>
      </c>
      <c r="D87" s="19" t="s">
        <v>69</v>
      </c>
      <c r="E87" s="30">
        <v>958</v>
      </c>
      <c r="F87" s="31">
        <v>4.818095</v>
      </c>
      <c r="G87" s="32">
        <v>0.0050293267223382</v>
      </c>
      <c r="H87" s="26"/>
    </row>
    <row r="88" ht="27" spans="1:8">
      <c r="A88" s="15"/>
      <c r="B88" s="19"/>
      <c r="C88" s="19" t="s">
        <v>315</v>
      </c>
      <c r="D88" s="19" t="s">
        <v>70</v>
      </c>
      <c r="E88" s="30">
        <v>1192</v>
      </c>
      <c r="F88" s="31">
        <v>650</v>
      </c>
      <c r="G88" s="32">
        <v>0.545302013422819</v>
      </c>
      <c r="H88" s="26"/>
    </row>
    <row r="89" ht="27" spans="1:8">
      <c r="A89" s="15"/>
      <c r="B89" s="19"/>
      <c r="C89" s="19" t="s">
        <v>315</v>
      </c>
      <c r="D89" s="19" t="s">
        <v>71</v>
      </c>
      <c r="E89" s="30">
        <v>1426</v>
      </c>
      <c r="F89" s="31">
        <v>0</v>
      </c>
      <c r="G89" s="32">
        <v>0</v>
      </c>
      <c r="H89" s="26"/>
    </row>
    <row r="90" ht="27" spans="1:8">
      <c r="A90" s="15"/>
      <c r="B90" s="19"/>
      <c r="C90" s="19" t="s">
        <v>315</v>
      </c>
      <c r="D90" s="19" t="s">
        <v>72</v>
      </c>
      <c r="E90" s="30">
        <v>1292</v>
      </c>
      <c r="F90" s="31">
        <v>81</v>
      </c>
      <c r="G90" s="32">
        <v>0.0626934984520124</v>
      </c>
      <c r="H90" s="26"/>
    </row>
    <row r="91" spans="1:8">
      <c r="A91" s="15"/>
      <c r="B91" s="18" t="s">
        <v>73</v>
      </c>
      <c r="C91" s="18"/>
      <c r="D91" s="18"/>
      <c r="E91" s="21">
        <v>1894</v>
      </c>
      <c r="F91" s="28">
        <v>0</v>
      </c>
      <c r="G91" s="29">
        <v>0</v>
      </c>
      <c r="H91" s="26"/>
    </row>
    <row r="92" ht="27" spans="1:8">
      <c r="A92" s="15"/>
      <c r="B92" s="19"/>
      <c r="C92" s="19" t="s">
        <v>315</v>
      </c>
      <c r="D92" s="19" t="s">
        <v>73</v>
      </c>
      <c r="E92" s="30">
        <v>1894</v>
      </c>
      <c r="F92" s="31">
        <v>0</v>
      </c>
      <c r="G92" s="32">
        <v>0</v>
      </c>
      <c r="H92" s="26"/>
    </row>
    <row r="93" spans="1:8">
      <c r="A93" s="15"/>
      <c r="B93" s="18" t="s">
        <v>74</v>
      </c>
      <c r="C93" s="18"/>
      <c r="D93" s="18"/>
      <c r="E93" s="21">
        <v>2607</v>
      </c>
      <c r="F93" s="28">
        <v>14.5</v>
      </c>
      <c r="G93" s="29">
        <v>0.00556194859992328</v>
      </c>
      <c r="H93" s="26"/>
    </row>
    <row r="94" ht="27" spans="1:8">
      <c r="A94" s="15"/>
      <c r="B94" s="19"/>
      <c r="C94" s="19" t="s">
        <v>315</v>
      </c>
      <c r="D94" s="19" t="s">
        <v>74</v>
      </c>
      <c r="E94" s="30">
        <v>2607</v>
      </c>
      <c r="F94" s="31">
        <v>14.5</v>
      </c>
      <c r="G94" s="32">
        <v>0.00556194859992328</v>
      </c>
      <c r="H94" s="26"/>
    </row>
    <row r="95" spans="1:8">
      <c r="A95" s="15"/>
      <c r="B95" s="18" t="s">
        <v>75</v>
      </c>
      <c r="C95" s="18"/>
      <c r="D95" s="18"/>
      <c r="E95" s="21">
        <v>1270</v>
      </c>
      <c r="F95" s="28">
        <v>0</v>
      </c>
      <c r="G95" s="29">
        <v>0</v>
      </c>
      <c r="H95" s="26"/>
    </row>
    <row r="96" ht="27" spans="1:8">
      <c r="A96" s="15"/>
      <c r="B96" s="19"/>
      <c r="C96" s="19" t="s">
        <v>315</v>
      </c>
      <c r="D96" s="19" t="s">
        <v>75</v>
      </c>
      <c r="E96" s="30">
        <v>1270</v>
      </c>
      <c r="F96" s="31">
        <v>0</v>
      </c>
      <c r="G96" s="32">
        <v>0</v>
      </c>
      <c r="H96" s="26"/>
    </row>
    <row r="97" spans="1:8">
      <c r="A97" s="15" t="s">
        <v>324</v>
      </c>
      <c r="B97" s="16" t="s">
        <v>8</v>
      </c>
      <c r="C97" s="17"/>
      <c r="D97" s="17"/>
      <c r="E97" s="27">
        <f>SUM(E98:E105)/2</f>
        <v>10718</v>
      </c>
      <c r="F97" s="28">
        <v>160.42266</v>
      </c>
      <c r="G97" s="29">
        <v>0.014967592834484</v>
      </c>
      <c r="H97" s="26"/>
    </row>
    <row r="98" spans="1:8">
      <c r="A98" s="15"/>
      <c r="B98" s="18" t="s">
        <v>314</v>
      </c>
      <c r="C98" s="18"/>
      <c r="D98" s="18"/>
      <c r="E98" s="21">
        <v>6128</v>
      </c>
      <c r="F98" s="28">
        <v>104.05746</v>
      </c>
      <c r="G98" s="29">
        <v>0.0169806560052219</v>
      </c>
      <c r="H98" s="26"/>
    </row>
    <row r="99" ht="27" spans="1:8">
      <c r="A99" s="15"/>
      <c r="B99" s="19"/>
      <c r="C99" s="19" t="s">
        <v>315</v>
      </c>
      <c r="D99" s="19" t="s">
        <v>76</v>
      </c>
      <c r="E99" s="30">
        <v>2462</v>
      </c>
      <c r="F99" s="31">
        <v>104.05746</v>
      </c>
      <c r="G99" s="32">
        <v>0.0422654183590577</v>
      </c>
      <c r="H99" s="26"/>
    </row>
    <row r="100" ht="27" spans="1:8">
      <c r="A100" s="15"/>
      <c r="B100" s="19"/>
      <c r="C100" s="19" t="s">
        <v>315</v>
      </c>
      <c r="D100" s="19" t="s">
        <v>77</v>
      </c>
      <c r="E100" s="30">
        <v>1816</v>
      </c>
      <c r="F100" s="31">
        <v>0</v>
      </c>
      <c r="G100" s="32">
        <v>0</v>
      </c>
      <c r="H100" s="26"/>
    </row>
    <row r="101" ht="27" spans="1:8">
      <c r="A101" s="15"/>
      <c r="B101" s="19"/>
      <c r="C101" s="19" t="s">
        <v>315</v>
      </c>
      <c r="D101" s="19" t="s">
        <v>78</v>
      </c>
      <c r="E101" s="30">
        <v>1850</v>
      </c>
      <c r="F101" s="31">
        <v>0</v>
      </c>
      <c r="G101" s="32">
        <v>0</v>
      </c>
      <c r="H101" s="26"/>
    </row>
    <row r="102" spans="1:8">
      <c r="A102" s="15"/>
      <c r="B102" s="18" t="s">
        <v>79</v>
      </c>
      <c r="C102" s="18"/>
      <c r="D102" s="18"/>
      <c r="E102" s="21">
        <v>1816</v>
      </c>
      <c r="F102" s="28">
        <v>0</v>
      </c>
      <c r="G102" s="29">
        <v>0</v>
      </c>
      <c r="H102" s="26"/>
    </row>
    <row r="103" ht="27" spans="1:8">
      <c r="A103" s="15"/>
      <c r="B103" s="19"/>
      <c r="C103" s="19" t="s">
        <v>315</v>
      </c>
      <c r="D103" s="19" t="s">
        <v>79</v>
      </c>
      <c r="E103" s="30">
        <v>1816</v>
      </c>
      <c r="F103" s="31">
        <v>0</v>
      </c>
      <c r="G103" s="32">
        <v>0</v>
      </c>
      <c r="H103" s="26"/>
    </row>
    <row r="104" spans="1:8">
      <c r="A104" s="15"/>
      <c r="B104" s="18" t="s">
        <v>80</v>
      </c>
      <c r="C104" s="18"/>
      <c r="D104" s="18"/>
      <c r="E104" s="21">
        <v>2774</v>
      </c>
      <c r="F104" s="28">
        <v>56.3652</v>
      </c>
      <c r="G104" s="29">
        <v>0.0203191059841384</v>
      </c>
      <c r="H104" s="26"/>
    </row>
    <row r="105" ht="27" spans="1:8">
      <c r="A105" s="15"/>
      <c r="B105" s="19"/>
      <c r="C105" s="19" t="s">
        <v>315</v>
      </c>
      <c r="D105" s="19" t="s">
        <v>80</v>
      </c>
      <c r="E105" s="30">
        <v>2774</v>
      </c>
      <c r="F105" s="31">
        <v>56.3652</v>
      </c>
      <c r="G105" s="32">
        <v>0.0203191059841384</v>
      </c>
      <c r="H105" s="26"/>
    </row>
    <row r="106" spans="1:8">
      <c r="A106" s="15" t="s">
        <v>325</v>
      </c>
      <c r="B106" s="16" t="s">
        <v>8</v>
      </c>
      <c r="C106" s="17"/>
      <c r="D106" s="17"/>
      <c r="E106" s="27">
        <f>SUM(E107:E119)/2</f>
        <v>7988</v>
      </c>
      <c r="F106" s="28">
        <v>2971.773985</v>
      </c>
      <c r="G106" s="29">
        <v>0.372029792814221</v>
      </c>
      <c r="H106" s="26"/>
    </row>
    <row r="107" spans="1:8">
      <c r="A107" s="15"/>
      <c r="B107" s="18" t="s">
        <v>314</v>
      </c>
      <c r="C107" s="18"/>
      <c r="D107" s="18"/>
      <c r="E107" s="21">
        <v>4255</v>
      </c>
      <c r="F107" s="28">
        <v>1960.407874</v>
      </c>
      <c r="G107" s="29">
        <v>0.460730405170388</v>
      </c>
      <c r="H107" s="26"/>
    </row>
    <row r="108" ht="27" spans="1:8">
      <c r="A108" s="15"/>
      <c r="B108" s="19"/>
      <c r="C108" s="19" t="s">
        <v>315</v>
      </c>
      <c r="D108" s="19" t="s">
        <v>81</v>
      </c>
      <c r="E108" s="30">
        <v>746</v>
      </c>
      <c r="F108" s="31">
        <v>161.691483</v>
      </c>
      <c r="G108" s="32">
        <v>0.216744615281501</v>
      </c>
      <c r="H108" s="26"/>
    </row>
    <row r="109" ht="27" spans="1:8">
      <c r="A109" s="15"/>
      <c r="B109" s="19"/>
      <c r="C109" s="19" t="s">
        <v>315</v>
      </c>
      <c r="D109" s="19" t="s">
        <v>82</v>
      </c>
      <c r="E109" s="30">
        <v>1159</v>
      </c>
      <c r="F109" s="31">
        <v>1000</v>
      </c>
      <c r="G109" s="32">
        <v>0.862812769628991</v>
      </c>
      <c r="H109" s="26"/>
    </row>
    <row r="110" ht="27" spans="1:8">
      <c r="A110" s="15"/>
      <c r="B110" s="19"/>
      <c r="C110" s="19" t="s">
        <v>315</v>
      </c>
      <c r="D110" s="19" t="s">
        <v>83</v>
      </c>
      <c r="E110" s="30">
        <v>1292</v>
      </c>
      <c r="F110" s="31">
        <v>548.716391</v>
      </c>
      <c r="G110" s="32">
        <v>0.424703089009288</v>
      </c>
      <c r="H110" s="26"/>
    </row>
    <row r="111" ht="27" spans="1:8">
      <c r="A111" s="15"/>
      <c r="B111" s="19"/>
      <c r="C111" s="19" t="s">
        <v>315</v>
      </c>
      <c r="D111" s="19" t="s">
        <v>84</v>
      </c>
      <c r="E111" s="30">
        <v>1058</v>
      </c>
      <c r="F111" s="31">
        <v>250</v>
      </c>
      <c r="G111" s="32">
        <v>0.236294896030246</v>
      </c>
      <c r="H111" s="26"/>
    </row>
    <row r="112" spans="1:8">
      <c r="A112" s="15"/>
      <c r="B112" s="18" t="s">
        <v>85</v>
      </c>
      <c r="C112" s="18"/>
      <c r="D112" s="18"/>
      <c r="E112" s="21">
        <v>958</v>
      </c>
      <c r="F112" s="28">
        <v>31.0129</v>
      </c>
      <c r="G112" s="29">
        <v>0.0323725469728601</v>
      </c>
      <c r="H112" s="26"/>
    </row>
    <row r="113" ht="27" spans="1:8">
      <c r="A113" s="15"/>
      <c r="B113" s="19"/>
      <c r="C113" s="19" t="s">
        <v>315</v>
      </c>
      <c r="D113" s="19" t="s">
        <v>85</v>
      </c>
      <c r="E113" s="30">
        <v>958</v>
      </c>
      <c r="F113" s="31">
        <v>31.0129</v>
      </c>
      <c r="G113" s="32">
        <v>0.0323725469728601</v>
      </c>
      <c r="H113" s="26"/>
    </row>
    <row r="114" spans="1:8">
      <c r="A114" s="15"/>
      <c r="B114" s="18" t="s">
        <v>86</v>
      </c>
      <c r="C114" s="18"/>
      <c r="D114" s="18"/>
      <c r="E114" s="21">
        <v>836</v>
      </c>
      <c r="F114" s="28">
        <v>542.847498</v>
      </c>
      <c r="G114" s="29">
        <v>0.649339112440191</v>
      </c>
      <c r="H114" s="26"/>
    </row>
    <row r="115" ht="27" spans="1:8">
      <c r="A115" s="15"/>
      <c r="B115" s="19"/>
      <c r="C115" s="19" t="s">
        <v>315</v>
      </c>
      <c r="D115" s="19" t="s">
        <v>86</v>
      </c>
      <c r="E115" s="30">
        <v>836</v>
      </c>
      <c r="F115" s="31">
        <v>542.847498</v>
      </c>
      <c r="G115" s="32">
        <v>0.649339112440191</v>
      </c>
      <c r="H115" s="26"/>
    </row>
    <row r="116" spans="1:8">
      <c r="A116" s="15"/>
      <c r="B116" s="18" t="s">
        <v>87</v>
      </c>
      <c r="C116" s="18"/>
      <c r="D116" s="18"/>
      <c r="E116" s="21">
        <v>791</v>
      </c>
      <c r="F116" s="28">
        <v>100</v>
      </c>
      <c r="G116" s="29">
        <v>0.126422250316056</v>
      </c>
      <c r="H116" s="26"/>
    </row>
    <row r="117" ht="27" spans="1:8">
      <c r="A117" s="15"/>
      <c r="B117" s="19"/>
      <c r="C117" s="19" t="s">
        <v>315</v>
      </c>
      <c r="D117" s="19" t="s">
        <v>87</v>
      </c>
      <c r="E117" s="30">
        <v>791</v>
      </c>
      <c r="F117" s="31">
        <v>100</v>
      </c>
      <c r="G117" s="32">
        <v>0.126422250316056</v>
      </c>
      <c r="H117" s="26"/>
    </row>
    <row r="118" spans="1:8">
      <c r="A118" s="15"/>
      <c r="B118" s="18" t="s">
        <v>88</v>
      </c>
      <c r="C118" s="18"/>
      <c r="D118" s="18"/>
      <c r="E118" s="21">
        <v>1148</v>
      </c>
      <c r="F118" s="28">
        <v>337.505713</v>
      </c>
      <c r="G118" s="29">
        <v>0.293994523519164</v>
      </c>
      <c r="H118" s="26"/>
    </row>
    <row r="119" ht="27" spans="1:8">
      <c r="A119" s="15"/>
      <c r="B119" s="19"/>
      <c r="C119" s="19" t="s">
        <v>315</v>
      </c>
      <c r="D119" s="19" t="s">
        <v>88</v>
      </c>
      <c r="E119" s="30">
        <v>1148</v>
      </c>
      <c r="F119" s="31">
        <v>337.505713</v>
      </c>
      <c r="G119" s="32">
        <v>0.293994523519164</v>
      </c>
      <c r="H119" s="26"/>
    </row>
    <row r="120" spans="1:8">
      <c r="A120" s="15" t="s">
        <v>326</v>
      </c>
      <c r="B120" s="16" t="s">
        <v>8</v>
      </c>
      <c r="C120" s="17"/>
      <c r="D120" s="17"/>
      <c r="E120" s="27">
        <f>SUM(E121:E132)/2</f>
        <v>7355</v>
      </c>
      <c r="F120" s="28">
        <v>2047.93824</v>
      </c>
      <c r="G120" s="29">
        <v>0.278441636981645</v>
      </c>
      <c r="H120" s="26"/>
    </row>
    <row r="121" spans="1:8">
      <c r="A121" s="15"/>
      <c r="B121" s="18" t="s">
        <v>314</v>
      </c>
      <c r="C121" s="18"/>
      <c r="D121" s="18"/>
      <c r="E121" s="21">
        <v>4902</v>
      </c>
      <c r="F121" s="28">
        <v>1177.860023</v>
      </c>
      <c r="G121" s="29">
        <v>0.24028152243982</v>
      </c>
      <c r="H121" s="26"/>
    </row>
    <row r="122" ht="27" spans="1:8">
      <c r="A122" s="15"/>
      <c r="B122" s="19"/>
      <c r="C122" s="19" t="s">
        <v>315</v>
      </c>
      <c r="D122" s="19" t="s">
        <v>89</v>
      </c>
      <c r="E122" s="30">
        <v>746</v>
      </c>
      <c r="F122" s="31">
        <v>746</v>
      </c>
      <c r="G122" s="32">
        <v>1</v>
      </c>
      <c r="H122" s="26"/>
    </row>
    <row r="123" ht="27" spans="1:8">
      <c r="A123" s="15"/>
      <c r="B123" s="19"/>
      <c r="C123" s="19" t="s">
        <v>315</v>
      </c>
      <c r="D123" s="19" t="s">
        <v>90</v>
      </c>
      <c r="E123" s="30">
        <v>635</v>
      </c>
      <c r="F123" s="31">
        <v>0</v>
      </c>
      <c r="G123" s="32">
        <v>0</v>
      </c>
      <c r="H123" s="26"/>
    </row>
    <row r="124" ht="27" spans="1:8">
      <c r="A124" s="15"/>
      <c r="B124" s="19"/>
      <c r="C124" s="19" t="s">
        <v>315</v>
      </c>
      <c r="D124" s="19" t="s">
        <v>91</v>
      </c>
      <c r="E124" s="30">
        <v>1872</v>
      </c>
      <c r="F124" s="31">
        <v>152</v>
      </c>
      <c r="G124" s="32">
        <v>0.0811965811965812</v>
      </c>
      <c r="H124" s="26"/>
    </row>
    <row r="125" ht="27" spans="1:8">
      <c r="A125" s="15"/>
      <c r="B125" s="19"/>
      <c r="C125" s="19" t="s">
        <v>315</v>
      </c>
      <c r="D125" s="19" t="s">
        <v>92</v>
      </c>
      <c r="E125" s="30">
        <v>958</v>
      </c>
      <c r="F125" s="31">
        <v>0</v>
      </c>
      <c r="G125" s="32">
        <v>0</v>
      </c>
      <c r="H125" s="26"/>
    </row>
    <row r="126" ht="27" spans="1:8">
      <c r="A126" s="15"/>
      <c r="B126" s="19"/>
      <c r="C126" s="19" t="s">
        <v>315</v>
      </c>
      <c r="D126" s="19" t="s">
        <v>93</v>
      </c>
      <c r="E126" s="30">
        <v>691</v>
      </c>
      <c r="F126" s="31">
        <v>279.860023</v>
      </c>
      <c r="G126" s="32">
        <v>0.405007269175109</v>
      </c>
      <c r="H126" s="26"/>
    </row>
    <row r="127" ht="40.5" spans="1:8">
      <c r="A127" s="15"/>
      <c r="B127" s="18" t="s">
        <v>94</v>
      </c>
      <c r="C127" s="18"/>
      <c r="D127" s="18"/>
      <c r="E127" s="21">
        <v>425</v>
      </c>
      <c r="F127" s="28">
        <v>229.176582</v>
      </c>
      <c r="G127" s="29">
        <v>0.539239016470588</v>
      </c>
      <c r="H127" s="26"/>
    </row>
    <row r="128" ht="27" spans="1:8">
      <c r="A128" s="15"/>
      <c r="B128" s="19"/>
      <c r="C128" s="19" t="s">
        <v>315</v>
      </c>
      <c r="D128" s="19" t="s">
        <v>94</v>
      </c>
      <c r="E128" s="30">
        <v>425</v>
      </c>
      <c r="F128" s="31">
        <v>229.176582</v>
      </c>
      <c r="G128" s="32">
        <v>0.539239016470588</v>
      </c>
      <c r="H128" s="26"/>
    </row>
    <row r="129" ht="40.5" spans="1:8">
      <c r="A129" s="15"/>
      <c r="B129" s="18" t="s">
        <v>95</v>
      </c>
      <c r="C129" s="18"/>
      <c r="D129" s="18"/>
      <c r="E129" s="21">
        <v>568</v>
      </c>
      <c r="F129" s="28">
        <v>140.901635</v>
      </c>
      <c r="G129" s="29">
        <v>0.248066258802817</v>
      </c>
      <c r="H129" s="26"/>
    </row>
    <row r="130" ht="27" spans="1:8">
      <c r="A130" s="15"/>
      <c r="B130" s="19"/>
      <c r="C130" s="19" t="s">
        <v>315</v>
      </c>
      <c r="D130" s="19" t="s">
        <v>95</v>
      </c>
      <c r="E130" s="30">
        <v>568</v>
      </c>
      <c r="F130" s="31">
        <v>140.901635</v>
      </c>
      <c r="G130" s="32">
        <v>0.248066258802817</v>
      </c>
      <c r="H130" s="26"/>
    </row>
    <row r="131" spans="1:8">
      <c r="A131" s="15"/>
      <c r="B131" s="18" t="s">
        <v>96</v>
      </c>
      <c r="C131" s="18"/>
      <c r="D131" s="18"/>
      <c r="E131" s="21">
        <v>1460</v>
      </c>
      <c r="F131" s="28">
        <v>500</v>
      </c>
      <c r="G131" s="29">
        <v>0.342465753424658</v>
      </c>
      <c r="H131" s="26"/>
    </row>
    <row r="132" ht="27" spans="1:8">
      <c r="A132" s="15"/>
      <c r="B132" s="19"/>
      <c r="C132" s="19" t="s">
        <v>315</v>
      </c>
      <c r="D132" s="19" t="s">
        <v>96</v>
      </c>
      <c r="E132" s="30">
        <v>1460</v>
      </c>
      <c r="F132" s="31">
        <v>500</v>
      </c>
      <c r="G132" s="32">
        <v>0.342465753424658</v>
      </c>
      <c r="H132" s="26"/>
    </row>
    <row r="133" spans="1:8">
      <c r="A133" s="15" t="s">
        <v>327</v>
      </c>
      <c r="B133" s="16" t="s">
        <v>8</v>
      </c>
      <c r="C133" s="17"/>
      <c r="D133" s="17"/>
      <c r="E133" s="27">
        <f>SUM(E134:E138)/2</f>
        <v>5512</v>
      </c>
      <c r="F133" s="28">
        <v>1502.078648</v>
      </c>
      <c r="G133" s="29">
        <v>0.272510640058055</v>
      </c>
      <c r="H133" s="26"/>
    </row>
    <row r="134" spans="1:8">
      <c r="A134" s="15"/>
      <c r="B134" s="18" t="s">
        <v>314</v>
      </c>
      <c r="C134" s="18"/>
      <c r="D134" s="18"/>
      <c r="E134" s="21">
        <v>3298</v>
      </c>
      <c r="F134" s="28">
        <v>775.078648</v>
      </c>
      <c r="G134" s="29">
        <v>0.235014750758035</v>
      </c>
      <c r="H134" s="26"/>
    </row>
    <row r="135" ht="27" spans="1:8">
      <c r="A135" s="15"/>
      <c r="B135" s="19"/>
      <c r="C135" s="19" t="s">
        <v>315</v>
      </c>
      <c r="D135" s="19" t="s">
        <v>97</v>
      </c>
      <c r="E135" s="30">
        <v>2284</v>
      </c>
      <c r="F135" s="31">
        <v>538.128648</v>
      </c>
      <c r="G135" s="32">
        <v>0.235607989492119</v>
      </c>
      <c r="H135" s="26"/>
    </row>
    <row r="136" ht="27" spans="1:8">
      <c r="A136" s="15"/>
      <c r="B136" s="19"/>
      <c r="C136" s="19" t="s">
        <v>315</v>
      </c>
      <c r="D136" s="19" t="s">
        <v>98</v>
      </c>
      <c r="E136" s="30">
        <v>1014</v>
      </c>
      <c r="F136" s="31">
        <v>236.95</v>
      </c>
      <c r="G136" s="32">
        <v>0.233678500986193</v>
      </c>
      <c r="H136" s="26"/>
    </row>
    <row r="137" spans="1:8">
      <c r="A137" s="15"/>
      <c r="B137" s="18" t="s">
        <v>99</v>
      </c>
      <c r="C137" s="18"/>
      <c r="D137" s="18"/>
      <c r="E137" s="21">
        <v>2214</v>
      </c>
      <c r="F137" s="28">
        <v>727</v>
      </c>
      <c r="G137" s="29">
        <v>0.32836495031617</v>
      </c>
      <c r="H137" s="26"/>
    </row>
    <row r="138" ht="27" spans="1:8">
      <c r="A138" s="15"/>
      <c r="B138" s="19"/>
      <c r="C138" s="19" t="s">
        <v>315</v>
      </c>
      <c r="D138" s="19" t="s">
        <v>99</v>
      </c>
      <c r="E138" s="30">
        <v>2214</v>
      </c>
      <c r="F138" s="31">
        <v>727</v>
      </c>
      <c r="G138" s="32">
        <v>0.32836495031617</v>
      </c>
      <c r="H138" s="26"/>
    </row>
    <row r="139" spans="1:8">
      <c r="A139" s="15" t="s">
        <v>328</v>
      </c>
      <c r="B139" s="16" t="s">
        <v>8</v>
      </c>
      <c r="C139" s="17"/>
      <c r="D139" s="17"/>
      <c r="E139" s="27">
        <f>SUM(E140:E148)/2</f>
        <v>11103</v>
      </c>
      <c r="F139" s="28">
        <v>2295</v>
      </c>
      <c r="G139" s="29">
        <v>0.206700891650905</v>
      </c>
      <c r="H139" s="26"/>
    </row>
    <row r="140" spans="1:8">
      <c r="A140" s="15"/>
      <c r="B140" s="18" t="s">
        <v>314</v>
      </c>
      <c r="C140" s="18"/>
      <c r="D140" s="18"/>
      <c r="E140" s="21">
        <v>3131</v>
      </c>
      <c r="F140" s="28">
        <v>50</v>
      </c>
      <c r="G140" s="29">
        <v>0.0159693388693708</v>
      </c>
      <c r="H140" s="26"/>
    </row>
    <row r="141" ht="27" spans="1:8">
      <c r="A141" s="15"/>
      <c r="B141" s="19"/>
      <c r="C141" s="19" t="s">
        <v>315</v>
      </c>
      <c r="D141" s="19" t="s">
        <v>100</v>
      </c>
      <c r="E141" s="30">
        <v>1348</v>
      </c>
      <c r="F141" s="31">
        <v>50</v>
      </c>
      <c r="G141" s="32">
        <v>0.0370919881305638</v>
      </c>
      <c r="H141" s="26"/>
    </row>
    <row r="142" ht="27" spans="1:8">
      <c r="A142" s="15"/>
      <c r="B142" s="19"/>
      <c r="C142" s="19" t="s">
        <v>315</v>
      </c>
      <c r="D142" s="19" t="s">
        <v>101</v>
      </c>
      <c r="E142" s="30">
        <v>1783</v>
      </c>
      <c r="F142" s="31">
        <v>0</v>
      </c>
      <c r="G142" s="32">
        <v>0</v>
      </c>
      <c r="H142" s="26"/>
    </row>
    <row r="143" spans="1:8">
      <c r="A143" s="15"/>
      <c r="B143" s="18" t="s">
        <v>102</v>
      </c>
      <c r="C143" s="18"/>
      <c r="D143" s="18"/>
      <c r="E143" s="21">
        <v>1092</v>
      </c>
      <c r="F143" s="28">
        <v>300</v>
      </c>
      <c r="G143" s="29">
        <v>0.274725274725275</v>
      </c>
      <c r="H143" s="26"/>
    </row>
    <row r="144" ht="27" spans="1:8">
      <c r="A144" s="15"/>
      <c r="B144" s="19"/>
      <c r="C144" s="19" t="s">
        <v>315</v>
      </c>
      <c r="D144" s="19" t="s">
        <v>102</v>
      </c>
      <c r="E144" s="30">
        <v>1092</v>
      </c>
      <c r="F144" s="31">
        <v>300</v>
      </c>
      <c r="G144" s="32">
        <v>0.274725274725275</v>
      </c>
      <c r="H144" s="26"/>
    </row>
    <row r="145" spans="1:8">
      <c r="A145" s="15"/>
      <c r="B145" s="18" t="s">
        <v>103</v>
      </c>
      <c r="C145" s="18"/>
      <c r="D145" s="18"/>
      <c r="E145" s="21">
        <v>4320</v>
      </c>
      <c r="F145" s="28">
        <v>1945</v>
      </c>
      <c r="G145" s="29">
        <v>0.450231481481481</v>
      </c>
      <c r="H145" s="26"/>
    </row>
    <row r="146" ht="27" spans="1:8">
      <c r="A146" s="15"/>
      <c r="B146" s="19"/>
      <c r="C146" s="19" t="s">
        <v>315</v>
      </c>
      <c r="D146" s="19" t="s">
        <v>103</v>
      </c>
      <c r="E146" s="30">
        <v>4320</v>
      </c>
      <c r="F146" s="31">
        <v>1945</v>
      </c>
      <c r="G146" s="32">
        <v>0.450231481481481</v>
      </c>
      <c r="H146" s="26"/>
    </row>
    <row r="147" spans="1:8">
      <c r="A147" s="15"/>
      <c r="B147" s="18" t="s">
        <v>104</v>
      </c>
      <c r="C147" s="18"/>
      <c r="D147" s="18"/>
      <c r="E147" s="21">
        <v>2560</v>
      </c>
      <c r="F147" s="28">
        <v>0</v>
      </c>
      <c r="G147" s="29">
        <v>0</v>
      </c>
      <c r="H147" s="26"/>
    </row>
    <row r="148" ht="27" spans="1:8">
      <c r="A148" s="15"/>
      <c r="B148" s="19"/>
      <c r="C148" s="19" t="s">
        <v>315</v>
      </c>
      <c r="D148" s="19" t="s">
        <v>104</v>
      </c>
      <c r="E148" s="30">
        <v>2560</v>
      </c>
      <c r="F148" s="31">
        <v>0</v>
      </c>
      <c r="G148" s="32">
        <v>0</v>
      </c>
      <c r="H148" s="26"/>
    </row>
    <row r="149" spans="1:8">
      <c r="A149" s="15" t="s">
        <v>329</v>
      </c>
      <c r="B149" s="16" t="s">
        <v>8</v>
      </c>
      <c r="C149" s="17"/>
      <c r="D149" s="17"/>
      <c r="E149" s="27">
        <f>SUM(E150:E157)/2</f>
        <v>4969</v>
      </c>
      <c r="F149" s="28">
        <v>313.836319</v>
      </c>
      <c r="G149" s="29">
        <v>0.0631588486617025</v>
      </c>
      <c r="H149" s="26"/>
    </row>
    <row r="150" spans="1:8">
      <c r="A150" s="15"/>
      <c r="B150" s="18" t="s">
        <v>314</v>
      </c>
      <c r="C150" s="18"/>
      <c r="D150" s="18"/>
      <c r="E150" s="21">
        <v>2629</v>
      </c>
      <c r="F150" s="28">
        <v>313.836319</v>
      </c>
      <c r="G150" s="29">
        <v>0.119374788512742</v>
      </c>
      <c r="H150" s="26"/>
    </row>
    <row r="151" ht="27" spans="1:8">
      <c r="A151" s="15"/>
      <c r="B151" s="19"/>
      <c r="C151" s="19" t="s">
        <v>315</v>
      </c>
      <c r="D151" s="19" t="s">
        <v>105</v>
      </c>
      <c r="E151" s="30">
        <v>880</v>
      </c>
      <c r="F151" s="31">
        <v>0</v>
      </c>
      <c r="G151" s="32">
        <v>0</v>
      </c>
      <c r="H151" s="26"/>
    </row>
    <row r="152" ht="27" spans="1:8">
      <c r="A152" s="15"/>
      <c r="B152" s="19"/>
      <c r="C152" s="19" t="s">
        <v>315</v>
      </c>
      <c r="D152" s="19" t="s">
        <v>106</v>
      </c>
      <c r="E152" s="30">
        <v>713</v>
      </c>
      <c r="F152" s="31">
        <v>275.961851</v>
      </c>
      <c r="G152" s="32">
        <v>0.387043269284712</v>
      </c>
      <c r="H152" s="26"/>
    </row>
    <row r="153" ht="27" spans="1:8">
      <c r="A153" s="15"/>
      <c r="B153" s="19"/>
      <c r="C153" s="19" t="s">
        <v>315</v>
      </c>
      <c r="D153" s="19" t="s">
        <v>107</v>
      </c>
      <c r="E153" s="30">
        <v>1036</v>
      </c>
      <c r="F153" s="31">
        <v>37.874468</v>
      </c>
      <c r="G153" s="32">
        <v>0.0365583667953668</v>
      </c>
      <c r="H153" s="26"/>
    </row>
    <row r="154" spans="1:8">
      <c r="A154" s="15"/>
      <c r="B154" s="18" t="s">
        <v>108</v>
      </c>
      <c r="C154" s="18"/>
      <c r="D154" s="18"/>
      <c r="E154" s="21">
        <v>1003</v>
      </c>
      <c r="F154" s="28">
        <v>0</v>
      </c>
      <c r="G154" s="29">
        <v>0</v>
      </c>
      <c r="H154" s="26"/>
    </row>
    <row r="155" ht="27" spans="1:8">
      <c r="A155" s="15"/>
      <c r="B155" s="19"/>
      <c r="C155" s="19" t="s">
        <v>315</v>
      </c>
      <c r="D155" s="19" t="s">
        <v>108</v>
      </c>
      <c r="E155" s="30">
        <v>1003</v>
      </c>
      <c r="F155" s="31">
        <v>0</v>
      </c>
      <c r="G155" s="32">
        <v>0</v>
      </c>
      <c r="H155" s="26"/>
    </row>
    <row r="156" spans="1:8">
      <c r="A156" s="15"/>
      <c r="B156" s="18" t="s">
        <v>109</v>
      </c>
      <c r="C156" s="18"/>
      <c r="D156" s="18"/>
      <c r="E156" s="21">
        <v>1337</v>
      </c>
      <c r="F156" s="28">
        <v>0</v>
      </c>
      <c r="G156" s="29">
        <v>0</v>
      </c>
      <c r="H156" s="26"/>
    </row>
    <row r="157" ht="27" spans="1:8">
      <c r="A157" s="15"/>
      <c r="B157" s="19"/>
      <c r="C157" s="19" t="s">
        <v>315</v>
      </c>
      <c r="D157" s="19" t="s">
        <v>109</v>
      </c>
      <c r="E157" s="30">
        <v>1337</v>
      </c>
      <c r="F157" s="31">
        <v>0</v>
      </c>
      <c r="G157" s="32">
        <v>0</v>
      </c>
      <c r="H157" s="26"/>
    </row>
  </sheetData>
  <mergeCells count="14">
    <mergeCell ref="A3:A12"/>
    <mergeCell ref="A29:A39"/>
    <mergeCell ref="A40:A53"/>
    <mergeCell ref="A54:A61"/>
    <mergeCell ref="A62:A70"/>
    <mergeCell ref="A71:A75"/>
    <mergeCell ref="A76:A82"/>
    <mergeCell ref="A83:A96"/>
    <mergeCell ref="A97:A105"/>
    <mergeCell ref="A106:A119"/>
    <mergeCell ref="A120:A132"/>
    <mergeCell ref="A133:A138"/>
    <mergeCell ref="A139:A148"/>
    <mergeCell ref="A149:A157"/>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7"/>
  <sheetViews>
    <sheetView workbookViewId="0">
      <selection activeCell="A78" sqref="A78"/>
    </sheetView>
  </sheetViews>
  <sheetFormatPr defaultColWidth="9" defaultRowHeight="15.75"/>
  <sheetData>
    <row r="1" spans="1:9">
      <c r="A1" s="2" t="s">
        <v>138</v>
      </c>
      <c r="B1" s="2" t="s">
        <v>114</v>
      </c>
      <c r="C1" s="2" t="s">
        <v>119</v>
      </c>
      <c r="D1" s="2" t="s">
        <v>115</v>
      </c>
      <c r="E1" s="2" t="s">
        <v>116</v>
      </c>
      <c r="F1" s="2" t="s">
        <v>117</v>
      </c>
      <c r="G1" s="2" t="s">
        <v>118</v>
      </c>
      <c r="H1" s="2" t="s">
        <v>120</v>
      </c>
      <c r="I1" s="1"/>
    </row>
    <row r="2" spans="1:9">
      <c r="A2" s="3" t="s">
        <v>134</v>
      </c>
      <c r="B2" s="4">
        <v>183452</v>
      </c>
      <c r="C2" s="4">
        <v>28615</v>
      </c>
      <c r="D2" s="4">
        <v>67058</v>
      </c>
      <c r="E2" s="4">
        <v>48745</v>
      </c>
      <c r="F2" s="4">
        <v>262</v>
      </c>
      <c r="G2" s="4"/>
      <c r="H2" s="4">
        <v>328132</v>
      </c>
      <c r="I2" s="1"/>
    </row>
    <row r="3" spans="1:9">
      <c r="A3" s="5" t="s">
        <v>97</v>
      </c>
      <c r="B3" s="1">
        <v>87784</v>
      </c>
      <c r="C3" s="1">
        <v>10694</v>
      </c>
      <c r="D3" s="1">
        <v>30728</v>
      </c>
      <c r="E3" s="1">
        <v>17343</v>
      </c>
      <c r="F3" s="1">
        <v>48</v>
      </c>
      <c r="G3" s="1"/>
      <c r="H3" s="1">
        <v>146597</v>
      </c>
      <c r="I3" s="1"/>
    </row>
    <row r="4" spans="1:9">
      <c r="A4" s="5" t="s">
        <v>99</v>
      </c>
      <c r="B4" s="1">
        <v>57688</v>
      </c>
      <c r="C4" s="1">
        <v>12663</v>
      </c>
      <c r="D4" s="1">
        <v>21738</v>
      </c>
      <c r="E4" s="1">
        <v>14509</v>
      </c>
      <c r="F4" s="1">
        <v>75</v>
      </c>
      <c r="G4" s="1"/>
      <c r="H4" s="1">
        <v>106673</v>
      </c>
      <c r="I4" s="1"/>
    </row>
    <row r="5" spans="1:9">
      <c r="A5" s="5" t="s">
        <v>98</v>
      </c>
      <c r="B5" s="1">
        <v>37980</v>
      </c>
      <c r="C5" s="1">
        <v>5258</v>
      </c>
      <c r="D5" s="1">
        <v>14592</v>
      </c>
      <c r="E5" s="1">
        <v>16893</v>
      </c>
      <c r="F5" s="1">
        <v>139</v>
      </c>
      <c r="G5" s="1"/>
      <c r="H5" s="1">
        <v>74862</v>
      </c>
      <c r="I5" s="1"/>
    </row>
    <row r="6" spans="1:9">
      <c r="A6" s="3" t="s">
        <v>162</v>
      </c>
      <c r="B6" s="4">
        <v>309135</v>
      </c>
      <c r="C6" s="4">
        <v>73015</v>
      </c>
      <c r="D6" s="4">
        <v>109469</v>
      </c>
      <c r="E6" s="4">
        <v>54089</v>
      </c>
      <c r="F6" s="4">
        <v>672</v>
      </c>
      <c r="G6" s="4"/>
      <c r="H6" s="4">
        <v>546380</v>
      </c>
      <c r="I6" s="1"/>
    </row>
    <row r="7" spans="1:9">
      <c r="A7" s="5" t="s">
        <v>330</v>
      </c>
      <c r="B7" s="1">
        <v>309135</v>
      </c>
      <c r="C7" s="1">
        <v>73015</v>
      </c>
      <c r="D7" s="1">
        <v>109469</v>
      </c>
      <c r="E7" s="1">
        <v>54089</v>
      </c>
      <c r="F7" s="1">
        <v>672</v>
      </c>
      <c r="G7" s="1"/>
      <c r="H7" s="1">
        <v>546380</v>
      </c>
      <c r="I7" s="1"/>
    </row>
    <row r="8" spans="1:9">
      <c r="A8" s="3" t="s">
        <v>156</v>
      </c>
      <c r="B8" s="4">
        <v>474852</v>
      </c>
      <c r="C8" s="4">
        <v>118280</v>
      </c>
      <c r="D8" s="4">
        <v>176443</v>
      </c>
      <c r="E8" s="4">
        <v>98609</v>
      </c>
      <c r="F8" s="4">
        <v>1494</v>
      </c>
      <c r="G8" s="4"/>
      <c r="H8" s="4">
        <v>869678</v>
      </c>
      <c r="I8" s="1"/>
    </row>
    <row r="9" spans="1:9">
      <c r="A9" s="5" t="s">
        <v>157</v>
      </c>
      <c r="B9" s="1">
        <v>57516</v>
      </c>
      <c r="C9" s="1">
        <v>18297</v>
      </c>
      <c r="D9" s="1">
        <v>20891</v>
      </c>
      <c r="E9" s="1">
        <v>16338</v>
      </c>
      <c r="F9" s="1">
        <v>621</v>
      </c>
      <c r="G9" s="1"/>
      <c r="H9" s="1">
        <v>113663</v>
      </c>
      <c r="I9" s="1"/>
    </row>
    <row r="10" spans="1:9">
      <c r="A10" s="5" t="s">
        <v>160</v>
      </c>
      <c r="B10" s="1">
        <v>29445</v>
      </c>
      <c r="C10" s="1">
        <v>4777</v>
      </c>
      <c r="D10" s="1">
        <v>10335</v>
      </c>
      <c r="E10" s="1">
        <v>5039</v>
      </c>
      <c r="F10" s="1">
        <v>74</v>
      </c>
      <c r="G10" s="1"/>
      <c r="H10" s="1">
        <v>49670</v>
      </c>
      <c r="I10" s="1"/>
    </row>
    <row r="11" spans="1:9">
      <c r="A11" s="5" t="s">
        <v>158</v>
      </c>
      <c r="B11" s="1">
        <v>185487</v>
      </c>
      <c r="C11" s="1">
        <v>47837</v>
      </c>
      <c r="D11" s="1">
        <v>65477</v>
      </c>
      <c r="E11" s="1">
        <v>36726</v>
      </c>
      <c r="F11" s="1">
        <v>347</v>
      </c>
      <c r="G11" s="1"/>
      <c r="H11" s="1">
        <v>335874</v>
      </c>
      <c r="I11" s="1"/>
    </row>
    <row r="12" spans="1:9">
      <c r="A12" s="5" t="s">
        <v>161</v>
      </c>
      <c r="B12" s="1">
        <v>36459</v>
      </c>
      <c r="C12" s="1">
        <v>2427</v>
      </c>
      <c r="D12" s="1">
        <v>13173</v>
      </c>
      <c r="E12" s="1">
        <v>7598</v>
      </c>
      <c r="F12" s="1">
        <v>109</v>
      </c>
      <c r="G12" s="1"/>
      <c r="H12" s="1">
        <v>59766</v>
      </c>
      <c r="I12" s="1"/>
    </row>
    <row r="13" spans="1:9">
      <c r="A13" s="5" t="s">
        <v>159</v>
      </c>
      <c r="B13" s="1">
        <v>165945</v>
      </c>
      <c r="C13" s="1">
        <v>44942</v>
      </c>
      <c r="D13" s="1">
        <v>66567</v>
      </c>
      <c r="E13" s="1">
        <v>32908</v>
      </c>
      <c r="F13" s="1">
        <v>343</v>
      </c>
      <c r="G13" s="1"/>
      <c r="H13" s="1">
        <v>310705</v>
      </c>
      <c r="I13" s="1"/>
    </row>
    <row r="14" spans="1:9">
      <c r="A14" s="3" t="s">
        <v>140</v>
      </c>
      <c r="B14" s="4">
        <v>770543</v>
      </c>
      <c r="C14" s="4">
        <v>182134</v>
      </c>
      <c r="D14" s="4">
        <v>254649</v>
      </c>
      <c r="E14" s="4">
        <v>147681</v>
      </c>
      <c r="F14" s="4">
        <v>3046</v>
      </c>
      <c r="G14" s="4">
        <v>123</v>
      </c>
      <c r="H14" s="4">
        <v>1358176</v>
      </c>
      <c r="I14" s="1"/>
    </row>
    <row r="15" spans="1:9">
      <c r="A15" s="5" t="s">
        <v>147</v>
      </c>
      <c r="B15" s="1">
        <v>88960</v>
      </c>
      <c r="C15" s="1">
        <v>33647</v>
      </c>
      <c r="D15" s="1">
        <v>24258</v>
      </c>
      <c r="E15" s="1">
        <v>12799</v>
      </c>
      <c r="F15" s="1">
        <v>303</v>
      </c>
      <c r="G15" s="1"/>
      <c r="H15" s="1">
        <v>159967</v>
      </c>
      <c r="I15" s="1"/>
    </row>
    <row r="16" spans="1:9">
      <c r="A16" s="5" t="s">
        <v>141</v>
      </c>
      <c r="B16" s="1">
        <v>54958</v>
      </c>
      <c r="C16" s="1">
        <v>14373</v>
      </c>
      <c r="D16" s="1">
        <v>18225</v>
      </c>
      <c r="E16" s="1">
        <v>8658</v>
      </c>
      <c r="F16" s="1">
        <v>91</v>
      </c>
      <c r="G16" s="1"/>
      <c r="H16" s="1">
        <v>96305</v>
      </c>
      <c r="I16" s="1"/>
    </row>
    <row r="17" spans="1:9">
      <c r="A17" s="5" t="s">
        <v>151</v>
      </c>
      <c r="B17" s="1">
        <v>109724</v>
      </c>
      <c r="C17" s="1">
        <v>25511</v>
      </c>
      <c r="D17" s="1">
        <v>34630</v>
      </c>
      <c r="E17" s="1">
        <v>23162</v>
      </c>
      <c r="F17" s="1">
        <v>512</v>
      </c>
      <c r="G17" s="1"/>
      <c r="H17" s="1">
        <v>193539</v>
      </c>
      <c r="I17" s="1"/>
    </row>
    <row r="18" spans="1:9">
      <c r="A18" s="5" t="s">
        <v>144</v>
      </c>
      <c r="B18" s="1">
        <v>65259</v>
      </c>
      <c r="C18" s="1">
        <v>13273</v>
      </c>
      <c r="D18" s="1">
        <v>22065</v>
      </c>
      <c r="E18" s="1">
        <v>10157</v>
      </c>
      <c r="F18" s="1">
        <v>215</v>
      </c>
      <c r="G18" s="1">
        <v>123</v>
      </c>
      <c r="H18" s="1">
        <v>111092</v>
      </c>
      <c r="I18" s="1"/>
    </row>
    <row r="19" spans="1:9">
      <c r="A19" s="5" t="s">
        <v>150</v>
      </c>
      <c r="B19" s="1">
        <v>86193</v>
      </c>
      <c r="C19" s="1">
        <v>12559</v>
      </c>
      <c r="D19" s="1">
        <v>27662</v>
      </c>
      <c r="E19" s="1">
        <v>11516</v>
      </c>
      <c r="F19" s="1">
        <v>123</v>
      </c>
      <c r="G19" s="1"/>
      <c r="H19" s="1">
        <v>138053</v>
      </c>
      <c r="I19" s="1"/>
    </row>
    <row r="20" spans="1:9">
      <c r="A20" s="5" t="s">
        <v>148</v>
      </c>
      <c r="B20" s="1">
        <v>56849</v>
      </c>
      <c r="C20" s="1">
        <v>13761</v>
      </c>
      <c r="D20" s="1">
        <v>17279</v>
      </c>
      <c r="E20" s="1">
        <v>7668</v>
      </c>
      <c r="F20" s="1">
        <v>170</v>
      </c>
      <c r="G20" s="1"/>
      <c r="H20" s="1">
        <v>95727</v>
      </c>
      <c r="I20" s="1"/>
    </row>
    <row r="21" spans="1:9">
      <c r="A21" s="5" t="s">
        <v>145</v>
      </c>
      <c r="B21" s="1">
        <v>44566</v>
      </c>
      <c r="C21" s="1">
        <v>9000</v>
      </c>
      <c r="D21" s="1">
        <v>14988</v>
      </c>
      <c r="E21" s="1">
        <v>14873</v>
      </c>
      <c r="F21" s="1">
        <v>204</v>
      </c>
      <c r="G21" s="1"/>
      <c r="H21" s="1">
        <v>83631</v>
      </c>
      <c r="I21" s="1"/>
    </row>
    <row r="22" spans="1:9">
      <c r="A22" s="5" t="s">
        <v>149</v>
      </c>
      <c r="B22" s="1">
        <v>42720</v>
      </c>
      <c r="C22" s="1">
        <v>10585</v>
      </c>
      <c r="D22" s="1">
        <v>15636</v>
      </c>
      <c r="E22" s="1">
        <v>6371</v>
      </c>
      <c r="F22" s="1">
        <v>11</v>
      </c>
      <c r="G22" s="1"/>
      <c r="H22" s="1">
        <v>75323</v>
      </c>
      <c r="I22" s="1"/>
    </row>
    <row r="23" spans="1:9">
      <c r="A23" s="5" t="s">
        <v>146</v>
      </c>
      <c r="B23" s="1">
        <v>74728</v>
      </c>
      <c r="C23" s="1">
        <v>17196</v>
      </c>
      <c r="D23" s="1">
        <v>22441</v>
      </c>
      <c r="E23" s="1">
        <v>11893</v>
      </c>
      <c r="F23" s="1">
        <v>905</v>
      </c>
      <c r="G23" s="1"/>
      <c r="H23" s="1">
        <v>127163</v>
      </c>
      <c r="I23" s="1"/>
    </row>
    <row r="24" spans="1:9">
      <c r="A24" s="5" t="s">
        <v>143</v>
      </c>
      <c r="B24" s="1">
        <v>69016</v>
      </c>
      <c r="C24" s="1">
        <v>15077</v>
      </c>
      <c r="D24" s="1">
        <v>31321</v>
      </c>
      <c r="E24" s="1">
        <v>25685</v>
      </c>
      <c r="F24" s="1">
        <v>404</v>
      </c>
      <c r="G24" s="1"/>
      <c r="H24" s="1">
        <v>141503</v>
      </c>
      <c r="I24" s="1"/>
    </row>
    <row r="25" spans="1:9">
      <c r="A25" s="5" t="s">
        <v>142</v>
      </c>
      <c r="B25" s="1">
        <v>77570</v>
      </c>
      <c r="C25" s="1">
        <v>17152</v>
      </c>
      <c r="D25" s="1">
        <v>26144</v>
      </c>
      <c r="E25" s="1">
        <v>14899</v>
      </c>
      <c r="F25" s="1">
        <v>108</v>
      </c>
      <c r="G25" s="1"/>
      <c r="H25" s="1">
        <v>135873</v>
      </c>
      <c r="I25" s="1"/>
    </row>
    <row r="26" spans="1:9">
      <c r="A26" s="3" t="s">
        <v>131</v>
      </c>
      <c r="B26" s="4">
        <v>294185</v>
      </c>
      <c r="C26" s="4">
        <v>40773</v>
      </c>
      <c r="D26" s="4">
        <v>116975</v>
      </c>
      <c r="E26" s="4">
        <v>62114</v>
      </c>
      <c r="F26" s="4">
        <v>890</v>
      </c>
      <c r="G26" s="4"/>
      <c r="H26" s="4">
        <v>514937</v>
      </c>
      <c r="I26" s="1"/>
    </row>
    <row r="27" spans="1:9">
      <c r="A27" s="5" t="s">
        <v>37</v>
      </c>
      <c r="B27" s="1">
        <v>29873</v>
      </c>
      <c r="C27" s="1">
        <v>4839</v>
      </c>
      <c r="D27" s="1">
        <v>13257</v>
      </c>
      <c r="E27" s="1">
        <v>9851</v>
      </c>
      <c r="F27" s="1">
        <v>80</v>
      </c>
      <c r="G27" s="1"/>
      <c r="H27" s="1">
        <v>57900</v>
      </c>
      <c r="I27" s="1"/>
    </row>
    <row r="28" spans="1:9">
      <c r="A28" s="5" t="s">
        <v>38</v>
      </c>
      <c r="B28" s="1">
        <v>39077</v>
      </c>
      <c r="C28" s="1">
        <v>6016</v>
      </c>
      <c r="D28" s="1">
        <v>16250</v>
      </c>
      <c r="E28" s="1">
        <v>8179</v>
      </c>
      <c r="F28" s="1">
        <v>125</v>
      </c>
      <c r="G28" s="1"/>
      <c r="H28" s="1">
        <v>69647</v>
      </c>
      <c r="I28" s="1"/>
    </row>
    <row r="29" spans="1:9">
      <c r="A29" s="5" t="s">
        <v>42</v>
      </c>
      <c r="B29" s="1">
        <v>29840</v>
      </c>
      <c r="C29" s="1">
        <v>3830</v>
      </c>
      <c r="D29" s="1">
        <v>11525</v>
      </c>
      <c r="E29" s="1">
        <v>5606</v>
      </c>
      <c r="F29" s="1">
        <v>140</v>
      </c>
      <c r="G29" s="1"/>
      <c r="H29" s="1">
        <v>50941</v>
      </c>
      <c r="I29" s="1"/>
    </row>
    <row r="30" spans="1:9">
      <c r="A30" s="5" t="s">
        <v>40</v>
      </c>
      <c r="B30" s="1">
        <v>63557</v>
      </c>
      <c r="C30" s="1">
        <v>6198</v>
      </c>
      <c r="D30" s="1">
        <v>25624</v>
      </c>
      <c r="E30" s="1">
        <v>14420</v>
      </c>
      <c r="F30" s="1">
        <v>120</v>
      </c>
      <c r="G30" s="1"/>
      <c r="H30" s="1">
        <v>109919</v>
      </c>
      <c r="I30" s="1"/>
    </row>
    <row r="31" spans="1:9">
      <c r="A31" s="5" t="s">
        <v>39</v>
      </c>
      <c r="B31" s="1">
        <v>67395</v>
      </c>
      <c r="C31" s="1">
        <v>8184</v>
      </c>
      <c r="D31" s="1">
        <v>23235</v>
      </c>
      <c r="E31" s="1">
        <v>12209</v>
      </c>
      <c r="F31" s="1">
        <v>364</v>
      </c>
      <c r="G31" s="1"/>
      <c r="H31" s="1">
        <v>111387</v>
      </c>
      <c r="I31" s="1"/>
    </row>
    <row r="32" spans="1:9">
      <c r="A32" s="5" t="s">
        <v>41</v>
      </c>
      <c r="B32" s="1">
        <v>64443</v>
      </c>
      <c r="C32" s="1">
        <v>11706</v>
      </c>
      <c r="D32" s="1">
        <v>27084</v>
      </c>
      <c r="E32" s="1">
        <v>11849</v>
      </c>
      <c r="F32" s="1">
        <v>61</v>
      </c>
      <c r="G32" s="1"/>
      <c r="H32" s="1">
        <v>115143</v>
      </c>
      <c r="I32" s="1"/>
    </row>
    <row r="33" spans="1:9">
      <c r="A33" s="3" t="s">
        <v>128</v>
      </c>
      <c r="B33" s="4">
        <v>447000</v>
      </c>
      <c r="C33" s="4">
        <v>64121</v>
      </c>
      <c r="D33" s="4">
        <v>165215</v>
      </c>
      <c r="E33" s="4">
        <v>68479</v>
      </c>
      <c r="F33" s="4">
        <v>1059</v>
      </c>
      <c r="G33" s="4"/>
      <c r="H33" s="4">
        <v>745874</v>
      </c>
      <c r="I33" s="1"/>
    </row>
    <row r="34" spans="1:9">
      <c r="A34" s="5" t="s">
        <v>55</v>
      </c>
      <c r="B34" s="1">
        <v>96916</v>
      </c>
      <c r="C34" s="1">
        <v>11983</v>
      </c>
      <c r="D34" s="1">
        <v>36904</v>
      </c>
      <c r="E34" s="1">
        <v>15842</v>
      </c>
      <c r="F34" s="1">
        <v>277</v>
      </c>
      <c r="G34" s="1"/>
      <c r="H34" s="1">
        <v>161922</v>
      </c>
      <c r="I34" s="1"/>
    </row>
    <row r="35" spans="1:9">
      <c r="A35" s="5" t="s">
        <v>51</v>
      </c>
      <c r="B35" s="1">
        <v>143381</v>
      </c>
      <c r="C35" s="1">
        <v>25845</v>
      </c>
      <c r="D35" s="1">
        <v>46383</v>
      </c>
      <c r="E35" s="1">
        <v>24418</v>
      </c>
      <c r="F35" s="1">
        <v>428</v>
      </c>
      <c r="G35" s="1"/>
      <c r="H35" s="1">
        <v>240455</v>
      </c>
      <c r="I35" s="1"/>
    </row>
    <row r="36" spans="1:9">
      <c r="A36" s="5" t="s">
        <v>52</v>
      </c>
      <c r="B36" s="1">
        <v>92085</v>
      </c>
      <c r="C36" s="1">
        <v>7979</v>
      </c>
      <c r="D36" s="1">
        <v>36886</v>
      </c>
      <c r="E36" s="1">
        <v>15334</v>
      </c>
      <c r="F36" s="1">
        <v>99</v>
      </c>
      <c r="G36" s="1"/>
      <c r="H36" s="1">
        <v>152383</v>
      </c>
      <c r="I36" s="1"/>
    </row>
    <row r="37" spans="1:9">
      <c r="A37" s="5" t="s">
        <v>53</v>
      </c>
      <c r="B37" s="1">
        <v>83518</v>
      </c>
      <c r="C37" s="1">
        <v>12313</v>
      </c>
      <c r="D37" s="1">
        <v>33602</v>
      </c>
      <c r="E37" s="1">
        <v>7731</v>
      </c>
      <c r="F37" s="1">
        <v>94</v>
      </c>
      <c r="G37" s="1"/>
      <c r="H37" s="1">
        <v>137258</v>
      </c>
      <c r="I37" s="1"/>
    </row>
    <row r="38" spans="1:9">
      <c r="A38" s="5" t="s">
        <v>54</v>
      </c>
      <c r="B38" s="1">
        <v>31100</v>
      </c>
      <c r="C38" s="1">
        <v>6001</v>
      </c>
      <c r="D38" s="1">
        <v>11440</v>
      </c>
      <c r="E38" s="1">
        <v>5154</v>
      </c>
      <c r="F38" s="1">
        <v>161</v>
      </c>
      <c r="G38" s="1"/>
      <c r="H38" s="1">
        <v>53856</v>
      </c>
      <c r="I38" s="1"/>
    </row>
    <row r="39" spans="1:9">
      <c r="A39" s="3" t="s">
        <v>124</v>
      </c>
      <c r="B39" s="4">
        <v>314735</v>
      </c>
      <c r="C39" s="4">
        <v>49873</v>
      </c>
      <c r="D39" s="4">
        <v>117685</v>
      </c>
      <c r="E39" s="4">
        <v>72706</v>
      </c>
      <c r="F39" s="4">
        <v>1033</v>
      </c>
      <c r="G39" s="4"/>
      <c r="H39" s="4">
        <v>556032</v>
      </c>
      <c r="I39" s="1"/>
    </row>
    <row r="40" spans="1:9">
      <c r="A40" s="5" t="s">
        <v>60</v>
      </c>
      <c r="B40" s="1">
        <v>38099</v>
      </c>
      <c r="C40" s="1">
        <v>3436</v>
      </c>
      <c r="D40" s="1">
        <v>9993</v>
      </c>
      <c r="E40" s="1">
        <v>7288</v>
      </c>
      <c r="F40" s="1">
        <v>72</v>
      </c>
      <c r="G40" s="1"/>
      <c r="H40" s="1">
        <v>58888</v>
      </c>
      <c r="I40" s="1"/>
    </row>
    <row r="41" spans="1:9">
      <c r="A41" s="5" t="s">
        <v>164</v>
      </c>
      <c r="B41" s="1">
        <v>36254</v>
      </c>
      <c r="C41" s="1">
        <v>9364</v>
      </c>
      <c r="D41" s="1">
        <v>13972</v>
      </c>
      <c r="E41" s="1">
        <v>8006</v>
      </c>
      <c r="F41" s="1">
        <v>85</v>
      </c>
      <c r="G41" s="1"/>
      <c r="H41" s="1">
        <v>67681</v>
      </c>
      <c r="I41" s="1"/>
    </row>
    <row r="42" spans="1:9">
      <c r="A42" s="5" t="s">
        <v>166</v>
      </c>
      <c r="B42" s="1">
        <v>18829</v>
      </c>
      <c r="C42" s="1">
        <v>3612</v>
      </c>
      <c r="D42" s="1">
        <v>6419</v>
      </c>
      <c r="E42" s="1">
        <v>3192</v>
      </c>
      <c r="F42" s="1"/>
      <c r="G42" s="1"/>
      <c r="H42" s="1">
        <v>32052</v>
      </c>
      <c r="I42" s="1"/>
    </row>
    <row r="43" spans="1:9">
      <c r="A43" s="5" t="s">
        <v>61</v>
      </c>
      <c r="B43" s="1">
        <v>51501</v>
      </c>
      <c r="C43" s="1">
        <v>6356</v>
      </c>
      <c r="D43" s="1">
        <v>20923</v>
      </c>
      <c r="E43" s="1">
        <v>15758</v>
      </c>
      <c r="F43" s="1">
        <v>135</v>
      </c>
      <c r="G43" s="1"/>
      <c r="H43" s="1">
        <v>94673</v>
      </c>
      <c r="I43" s="1"/>
    </row>
    <row r="44" spans="1:9">
      <c r="A44" s="5" t="s">
        <v>165</v>
      </c>
      <c r="B44" s="1">
        <v>55082</v>
      </c>
      <c r="C44" s="1">
        <v>11236</v>
      </c>
      <c r="D44" s="1">
        <v>21281</v>
      </c>
      <c r="E44" s="1">
        <v>10442</v>
      </c>
      <c r="F44" s="1">
        <v>316</v>
      </c>
      <c r="G44" s="1"/>
      <c r="H44" s="1">
        <v>98357</v>
      </c>
      <c r="I44" s="1"/>
    </row>
    <row r="45" spans="1:9">
      <c r="A45" s="5" t="s">
        <v>62</v>
      </c>
      <c r="B45" s="1">
        <v>52788</v>
      </c>
      <c r="C45" s="1">
        <v>9402</v>
      </c>
      <c r="D45" s="1">
        <v>20430</v>
      </c>
      <c r="E45" s="1">
        <v>13495</v>
      </c>
      <c r="F45" s="1">
        <v>317</v>
      </c>
      <c r="G45" s="1"/>
      <c r="H45" s="1">
        <v>96432</v>
      </c>
      <c r="I45" s="1"/>
    </row>
    <row r="46" spans="1:9">
      <c r="A46" s="5" t="s">
        <v>167</v>
      </c>
      <c r="B46" s="1">
        <v>62182</v>
      </c>
      <c r="C46" s="1">
        <v>6467</v>
      </c>
      <c r="D46" s="1">
        <v>24667</v>
      </c>
      <c r="E46" s="1">
        <v>14525</v>
      </c>
      <c r="F46" s="1">
        <v>108</v>
      </c>
      <c r="G46" s="1"/>
      <c r="H46" s="1">
        <v>107949</v>
      </c>
      <c r="I46" s="1"/>
    </row>
    <row r="47" spans="1:9">
      <c r="A47" s="3" t="s">
        <v>135</v>
      </c>
      <c r="B47" s="4">
        <v>448343</v>
      </c>
      <c r="C47" s="4">
        <v>84612</v>
      </c>
      <c r="D47" s="4">
        <v>191633</v>
      </c>
      <c r="E47" s="4">
        <v>106354</v>
      </c>
      <c r="F47" s="4">
        <v>499</v>
      </c>
      <c r="G47" s="4"/>
      <c r="H47" s="4">
        <v>831441</v>
      </c>
      <c r="I47" s="1"/>
    </row>
    <row r="48" spans="1:9">
      <c r="A48" s="5" t="s">
        <v>104</v>
      </c>
      <c r="B48" s="1">
        <v>84311</v>
      </c>
      <c r="C48" s="1">
        <v>12557</v>
      </c>
      <c r="D48" s="1">
        <v>44133</v>
      </c>
      <c r="E48" s="1">
        <v>17133</v>
      </c>
      <c r="F48" s="1">
        <v>132</v>
      </c>
      <c r="G48" s="1"/>
      <c r="H48" s="1">
        <v>158266</v>
      </c>
      <c r="I48" s="1"/>
    </row>
    <row r="49" spans="1:9">
      <c r="A49" s="5" t="s">
        <v>100</v>
      </c>
      <c r="B49" s="1">
        <v>71038</v>
      </c>
      <c r="C49" s="1">
        <v>10797</v>
      </c>
      <c r="D49" s="1">
        <v>26563</v>
      </c>
      <c r="E49" s="1">
        <v>18240</v>
      </c>
      <c r="F49" s="1">
        <v>165</v>
      </c>
      <c r="G49" s="1"/>
      <c r="H49" s="1">
        <v>126803</v>
      </c>
      <c r="I49" s="1"/>
    </row>
    <row r="50" spans="1:9">
      <c r="A50" s="5" t="s">
        <v>102</v>
      </c>
      <c r="B50" s="1">
        <v>52724</v>
      </c>
      <c r="C50" s="1">
        <v>14149</v>
      </c>
      <c r="D50" s="1">
        <v>21982</v>
      </c>
      <c r="E50" s="1">
        <v>14054</v>
      </c>
      <c r="F50" s="1">
        <v>92</v>
      </c>
      <c r="G50" s="1"/>
      <c r="H50" s="1">
        <v>103001</v>
      </c>
      <c r="I50" s="1"/>
    </row>
    <row r="51" spans="1:9">
      <c r="A51" s="5" t="s">
        <v>103</v>
      </c>
      <c r="B51" s="1">
        <v>165624</v>
      </c>
      <c r="C51" s="1">
        <v>36017</v>
      </c>
      <c r="D51" s="1">
        <v>68670</v>
      </c>
      <c r="E51" s="1">
        <v>38240</v>
      </c>
      <c r="F51" s="1">
        <v>110</v>
      </c>
      <c r="G51" s="1"/>
      <c r="H51" s="1">
        <v>308661</v>
      </c>
      <c r="I51" s="1"/>
    </row>
    <row r="52" spans="1:9">
      <c r="A52" s="5" t="s">
        <v>101</v>
      </c>
      <c r="B52" s="1">
        <v>74646</v>
      </c>
      <c r="C52" s="1">
        <v>11092</v>
      </c>
      <c r="D52" s="1">
        <v>30285</v>
      </c>
      <c r="E52" s="1">
        <v>18687</v>
      </c>
      <c r="F52" s="1"/>
      <c r="G52" s="1"/>
      <c r="H52" s="1">
        <v>134710</v>
      </c>
      <c r="I52" s="1"/>
    </row>
    <row r="53" spans="1:9">
      <c r="A53" s="3" t="s">
        <v>126</v>
      </c>
      <c r="B53" s="4">
        <v>643897</v>
      </c>
      <c r="C53" s="4">
        <v>149610</v>
      </c>
      <c r="D53" s="4">
        <v>244082</v>
      </c>
      <c r="E53" s="4">
        <v>138411</v>
      </c>
      <c r="F53" s="4">
        <v>1476</v>
      </c>
      <c r="G53" s="4"/>
      <c r="H53" s="4">
        <v>1177476</v>
      </c>
      <c r="I53" s="1"/>
    </row>
    <row r="54" spans="1:9">
      <c r="A54" s="5" t="s">
        <v>76</v>
      </c>
      <c r="B54" s="1">
        <v>146536</v>
      </c>
      <c r="C54" s="1">
        <v>33232</v>
      </c>
      <c r="D54" s="1">
        <v>39200</v>
      </c>
      <c r="E54" s="1">
        <v>30672</v>
      </c>
      <c r="F54" s="1">
        <v>295</v>
      </c>
      <c r="G54" s="1"/>
      <c r="H54" s="1">
        <v>249935</v>
      </c>
      <c r="I54" s="1"/>
    </row>
    <row r="55" spans="1:9">
      <c r="A55" s="5" t="s">
        <v>80</v>
      </c>
      <c r="B55" s="1">
        <v>130926</v>
      </c>
      <c r="C55" s="1">
        <v>24851</v>
      </c>
      <c r="D55" s="1">
        <v>58334</v>
      </c>
      <c r="E55" s="1">
        <v>29295</v>
      </c>
      <c r="F55" s="1">
        <v>219</v>
      </c>
      <c r="G55" s="1"/>
      <c r="H55" s="1">
        <v>243625</v>
      </c>
      <c r="I55" s="1"/>
    </row>
    <row r="56" spans="1:9">
      <c r="A56" s="5" t="s">
        <v>79</v>
      </c>
      <c r="B56" s="1">
        <v>158561</v>
      </c>
      <c r="C56" s="1">
        <v>42985</v>
      </c>
      <c r="D56" s="1">
        <v>64995</v>
      </c>
      <c r="E56" s="1">
        <v>33283</v>
      </c>
      <c r="F56" s="1">
        <v>168</v>
      </c>
      <c r="G56" s="1"/>
      <c r="H56" s="1">
        <v>299992</v>
      </c>
      <c r="I56" s="1"/>
    </row>
    <row r="57" spans="1:9">
      <c r="A57" s="5" t="s">
        <v>77</v>
      </c>
      <c r="B57" s="1">
        <v>95196</v>
      </c>
      <c r="C57" s="1">
        <v>10868</v>
      </c>
      <c r="D57" s="1">
        <v>38577</v>
      </c>
      <c r="E57" s="1">
        <v>19875</v>
      </c>
      <c r="F57" s="1">
        <v>633</v>
      </c>
      <c r="G57" s="1"/>
      <c r="H57" s="1">
        <v>165149</v>
      </c>
      <c r="I57" s="1"/>
    </row>
    <row r="58" spans="1:9">
      <c r="A58" s="5" t="s">
        <v>78</v>
      </c>
      <c r="B58" s="1">
        <v>112678</v>
      </c>
      <c r="C58" s="1">
        <v>37674</v>
      </c>
      <c r="D58" s="1">
        <v>42976</v>
      </c>
      <c r="E58" s="1">
        <v>25286</v>
      </c>
      <c r="F58" s="1">
        <v>161</v>
      </c>
      <c r="G58" s="1"/>
      <c r="H58" s="1">
        <v>218775</v>
      </c>
      <c r="I58" s="1"/>
    </row>
    <row r="59" spans="1:9">
      <c r="A59" s="3" t="s">
        <v>129</v>
      </c>
      <c r="B59" s="4">
        <v>367981</v>
      </c>
      <c r="C59" s="4">
        <v>60151</v>
      </c>
      <c r="D59" s="4">
        <v>148593</v>
      </c>
      <c r="E59" s="4">
        <v>81887</v>
      </c>
      <c r="F59" s="4">
        <v>1102</v>
      </c>
      <c r="G59" s="4"/>
      <c r="H59" s="4">
        <v>659714</v>
      </c>
      <c r="I59" s="1"/>
    </row>
    <row r="60" spans="1:9">
      <c r="A60" s="5" t="s">
        <v>47</v>
      </c>
      <c r="B60" s="1">
        <v>31049</v>
      </c>
      <c r="C60" s="1">
        <v>5743</v>
      </c>
      <c r="D60" s="1">
        <v>13325</v>
      </c>
      <c r="E60" s="1">
        <v>7487</v>
      </c>
      <c r="F60" s="1">
        <v>114</v>
      </c>
      <c r="G60" s="1"/>
      <c r="H60" s="1">
        <v>57718</v>
      </c>
      <c r="I60" s="1"/>
    </row>
    <row r="61" spans="1:9">
      <c r="A61" s="5" t="s">
        <v>49</v>
      </c>
      <c r="B61" s="1">
        <v>46190</v>
      </c>
      <c r="C61" s="1">
        <v>4176</v>
      </c>
      <c r="D61" s="1">
        <v>17983</v>
      </c>
      <c r="E61" s="1">
        <v>9199</v>
      </c>
      <c r="F61" s="1">
        <v>43</v>
      </c>
      <c r="G61" s="1"/>
      <c r="H61" s="1">
        <v>77591</v>
      </c>
      <c r="I61" s="1"/>
    </row>
    <row r="62" spans="1:9">
      <c r="A62" s="5" t="s">
        <v>43</v>
      </c>
      <c r="B62" s="1">
        <v>14992</v>
      </c>
      <c r="C62" s="1">
        <v>2833</v>
      </c>
      <c r="D62" s="1">
        <v>5682</v>
      </c>
      <c r="E62" s="1">
        <v>3310</v>
      </c>
      <c r="F62" s="1">
        <v>82</v>
      </c>
      <c r="G62" s="1"/>
      <c r="H62" s="1">
        <v>26899</v>
      </c>
      <c r="I62" s="1"/>
    </row>
    <row r="63" spans="1:9">
      <c r="A63" s="5" t="s">
        <v>44</v>
      </c>
      <c r="B63" s="1">
        <v>34918</v>
      </c>
      <c r="C63" s="1">
        <v>3027</v>
      </c>
      <c r="D63" s="1">
        <v>13804</v>
      </c>
      <c r="E63" s="1">
        <v>15422</v>
      </c>
      <c r="F63" s="1">
        <v>295</v>
      </c>
      <c r="G63" s="1"/>
      <c r="H63" s="1">
        <v>67466</v>
      </c>
      <c r="I63" s="1"/>
    </row>
    <row r="64" spans="1:9">
      <c r="A64" s="5" t="s">
        <v>45</v>
      </c>
      <c r="B64" s="1">
        <v>48572</v>
      </c>
      <c r="C64" s="1">
        <v>5974</v>
      </c>
      <c r="D64" s="1">
        <v>15085</v>
      </c>
      <c r="E64" s="1">
        <v>5728</v>
      </c>
      <c r="F64" s="1">
        <v>48</v>
      </c>
      <c r="G64" s="1"/>
      <c r="H64" s="1">
        <v>75407</v>
      </c>
      <c r="I64" s="1"/>
    </row>
    <row r="65" spans="1:9">
      <c r="A65" s="5" t="s">
        <v>46</v>
      </c>
      <c r="B65" s="1">
        <v>16027</v>
      </c>
      <c r="C65" s="1">
        <v>2010</v>
      </c>
      <c r="D65" s="1">
        <v>6408</v>
      </c>
      <c r="E65" s="1">
        <v>2892</v>
      </c>
      <c r="F65" s="1">
        <v>107</v>
      </c>
      <c r="G65" s="1"/>
      <c r="H65" s="1">
        <v>27444</v>
      </c>
      <c r="I65" s="1"/>
    </row>
    <row r="66" spans="1:9">
      <c r="A66" s="5" t="s">
        <v>50</v>
      </c>
      <c r="B66" s="1">
        <v>101516</v>
      </c>
      <c r="C66" s="1">
        <v>22060</v>
      </c>
      <c r="D66" s="1">
        <v>46570</v>
      </c>
      <c r="E66" s="1">
        <v>22321</v>
      </c>
      <c r="F66" s="1">
        <v>277</v>
      </c>
      <c r="G66" s="1"/>
      <c r="H66" s="1">
        <v>192744</v>
      </c>
      <c r="I66" s="1"/>
    </row>
    <row r="67" spans="1:9">
      <c r="A67" s="5" t="s">
        <v>48</v>
      </c>
      <c r="B67" s="1">
        <v>74717</v>
      </c>
      <c r="C67" s="1">
        <v>14328</v>
      </c>
      <c r="D67" s="1">
        <v>29736</v>
      </c>
      <c r="E67" s="1">
        <v>15528</v>
      </c>
      <c r="F67" s="1">
        <v>136</v>
      </c>
      <c r="G67" s="1"/>
      <c r="H67" s="1">
        <v>134445</v>
      </c>
      <c r="I67" s="1"/>
    </row>
    <row r="68" spans="1:9">
      <c r="A68" s="3" t="s">
        <v>133</v>
      </c>
      <c r="B68" s="4">
        <v>367904</v>
      </c>
      <c r="C68" s="4">
        <v>46107</v>
      </c>
      <c r="D68" s="4">
        <v>128148</v>
      </c>
      <c r="E68" s="4">
        <v>59924</v>
      </c>
      <c r="F68" s="4">
        <v>907</v>
      </c>
      <c r="G68" s="4"/>
      <c r="H68" s="4">
        <v>602990</v>
      </c>
      <c r="I68" s="1"/>
    </row>
    <row r="69" spans="1:9">
      <c r="A69" s="5" t="s">
        <v>89</v>
      </c>
      <c r="B69" s="1">
        <v>34720</v>
      </c>
      <c r="C69" s="1">
        <v>6089</v>
      </c>
      <c r="D69" s="1">
        <v>12139</v>
      </c>
      <c r="E69" s="1">
        <v>4560</v>
      </c>
      <c r="F69" s="1">
        <v>43</v>
      </c>
      <c r="G69" s="1"/>
      <c r="H69" s="1">
        <v>57551</v>
      </c>
      <c r="I69" s="1"/>
    </row>
    <row r="70" spans="1:9">
      <c r="A70" s="5" t="s">
        <v>95</v>
      </c>
      <c r="B70" s="1">
        <v>15479</v>
      </c>
      <c r="C70" s="1">
        <v>4222</v>
      </c>
      <c r="D70" s="1">
        <v>5236</v>
      </c>
      <c r="E70" s="1">
        <v>2476</v>
      </c>
      <c r="F70" s="1"/>
      <c r="G70" s="1"/>
      <c r="H70" s="1">
        <v>27413</v>
      </c>
      <c r="I70" s="1"/>
    </row>
    <row r="71" spans="1:9">
      <c r="A71" s="5" t="s">
        <v>94</v>
      </c>
      <c r="B71" s="1">
        <v>10092</v>
      </c>
      <c r="C71" s="1">
        <v>2288</v>
      </c>
      <c r="D71" s="1">
        <v>3146</v>
      </c>
      <c r="E71" s="1">
        <v>1440</v>
      </c>
      <c r="F71" s="1"/>
      <c r="G71" s="1"/>
      <c r="H71" s="1">
        <v>16966</v>
      </c>
      <c r="I71" s="1"/>
    </row>
    <row r="72" spans="1:9">
      <c r="A72" s="5" t="s">
        <v>90</v>
      </c>
      <c r="B72" s="1">
        <v>35462</v>
      </c>
      <c r="C72" s="1">
        <v>5098</v>
      </c>
      <c r="D72" s="1">
        <v>13415</v>
      </c>
      <c r="E72" s="1">
        <v>5187</v>
      </c>
      <c r="F72" s="1">
        <v>40</v>
      </c>
      <c r="G72" s="1"/>
      <c r="H72" s="1">
        <v>59202</v>
      </c>
      <c r="I72" s="1"/>
    </row>
    <row r="73" spans="1:9">
      <c r="A73" s="5" t="s">
        <v>91</v>
      </c>
      <c r="B73" s="1">
        <v>87306</v>
      </c>
      <c r="C73" s="1">
        <v>5887</v>
      </c>
      <c r="D73" s="1">
        <v>28984</v>
      </c>
      <c r="E73" s="1">
        <v>15422</v>
      </c>
      <c r="F73" s="1">
        <v>553</v>
      </c>
      <c r="G73" s="1"/>
      <c r="H73" s="1">
        <v>138152</v>
      </c>
      <c r="I73" s="1"/>
    </row>
    <row r="74" spans="1:9">
      <c r="A74" s="5" t="s">
        <v>92</v>
      </c>
      <c r="B74" s="1">
        <v>60592</v>
      </c>
      <c r="C74" s="1">
        <v>5751</v>
      </c>
      <c r="D74" s="1">
        <v>24069</v>
      </c>
      <c r="E74" s="1">
        <v>9630</v>
      </c>
      <c r="F74" s="1">
        <v>67</v>
      </c>
      <c r="G74" s="1"/>
      <c r="H74" s="1">
        <v>100109</v>
      </c>
      <c r="I74" s="1"/>
    </row>
    <row r="75" spans="1:9">
      <c r="A75" s="5" t="s">
        <v>93</v>
      </c>
      <c r="B75" s="1">
        <v>32900</v>
      </c>
      <c r="C75" s="1">
        <v>4755</v>
      </c>
      <c r="D75" s="1">
        <v>12087</v>
      </c>
      <c r="E75" s="1">
        <v>4560</v>
      </c>
      <c r="F75" s="1">
        <v>41</v>
      </c>
      <c r="G75" s="1"/>
      <c r="H75" s="1">
        <v>54343</v>
      </c>
      <c r="I75" s="1"/>
    </row>
    <row r="76" spans="1:9">
      <c r="A76" s="5" t="s">
        <v>96</v>
      </c>
      <c r="B76" s="1">
        <v>91353</v>
      </c>
      <c r="C76" s="1">
        <v>12017</v>
      </c>
      <c r="D76" s="1">
        <v>29072</v>
      </c>
      <c r="E76" s="1">
        <v>16649</v>
      </c>
      <c r="F76" s="1">
        <v>163</v>
      </c>
      <c r="G76" s="1"/>
      <c r="H76" s="1">
        <v>149254</v>
      </c>
      <c r="I76" s="1"/>
    </row>
    <row r="77" spans="1:9">
      <c r="A77" s="3" t="s">
        <v>123</v>
      </c>
      <c r="B77" s="4">
        <v>489890</v>
      </c>
      <c r="C77" s="4">
        <v>75711</v>
      </c>
      <c r="D77" s="4">
        <v>152862</v>
      </c>
      <c r="E77" s="4">
        <v>113972</v>
      </c>
      <c r="F77" s="4">
        <v>861</v>
      </c>
      <c r="G77" s="4"/>
      <c r="H77" s="4">
        <v>833296</v>
      </c>
      <c r="I77" s="1"/>
    </row>
    <row r="78" spans="1:9">
      <c r="A78" s="5" t="s">
        <v>20</v>
      </c>
      <c r="B78" s="1">
        <v>122323</v>
      </c>
      <c r="C78" s="1">
        <v>14788</v>
      </c>
      <c r="D78" s="1">
        <v>40599</v>
      </c>
      <c r="E78" s="1">
        <v>23896</v>
      </c>
      <c r="F78" s="1">
        <v>55</v>
      </c>
      <c r="G78" s="1"/>
      <c r="H78" s="1">
        <v>201661</v>
      </c>
      <c r="I78" s="1"/>
    </row>
    <row r="79" spans="1:9">
      <c r="A79" s="5" t="s">
        <v>21</v>
      </c>
      <c r="B79" s="1">
        <v>148180</v>
      </c>
      <c r="C79" s="1">
        <v>18963</v>
      </c>
      <c r="D79" s="1">
        <v>43989</v>
      </c>
      <c r="E79" s="1">
        <v>34608</v>
      </c>
      <c r="F79" s="1">
        <v>101</v>
      </c>
      <c r="G79" s="1"/>
      <c r="H79" s="1">
        <v>245841</v>
      </c>
      <c r="I79" s="1"/>
    </row>
    <row r="80" spans="1:9">
      <c r="A80" s="5" t="s">
        <v>22</v>
      </c>
      <c r="B80" s="1">
        <v>71899</v>
      </c>
      <c r="C80" s="1">
        <v>15596</v>
      </c>
      <c r="D80" s="1">
        <v>22280</v>
      </c>
      <c r="E80" s="1">
        <v>13173</v>
      </c>
      <c r="F80" s="1">
        <v>58</v>
      </c>
      <c r="G80" s="1"/>
      <c r="H80" s="1">
        <v>123006</v>
      </c>
      <c r="I80" s="1"/>
    </row>
    <row r="81" spans="1:9">
      <c r="A81" s="5" t="s">
        <v>23</v>
      </c>
      <c r="B81" s="1">
        <v>23110</v>
      </c>
      <c r="C81" s="1">
        <v>4394</v>
      </c>
      <c r="D81" s="1">
        <v>8062</v>
      </c>
      <c r="E81" s="1">
        <v>9187</v>
      </c>
      <c r="F81" s="1"/>
      <c r="G81" s="1"/>
      <c r="H81" s="1">
        <v>44753</v>
      </c>
      <c r="I81" s="1"/>
    </row>
    <row r="82" spans="1:9">
      <c r="A82" s="5" t="s">
        <v>24</v>
      </c>
      <c r="B82" s="1">
        <v>67044</v>
      </c>
      <c r="C82" s="1">
        <v>12436</v>
      </c>
      <c r="D82" s="1">
        <v>20974</v>
      </c>
      <c r="E82" s="1">
        <v>17388</v>
      </c>
      <c r="F82" s="1">
        <v>638</v>
      </c>
      <c r="G82" s="1"/>
      <c r="H82" s="1">
        <v>118480</v>
      </c>
      <c r="I82" s="1"/>
    </row>
    <row r="83" spans="1:9">
      <c r="A83" s="5" t="s">
        <v>25</v>
      </c>
      <c r="B83" s="1">
        <v>53579</v>
      </c>
      <c r="C83" s="1">
        <v>8064</v>
      </c>
      <c r="D83" s="1">
        <v>15792</v>
      </c>
      <c r="E83" s="1">
        <v>15055</v>
      </c>
      <c r="F83" s="1">
        <v>9</v>
      </c>
      <c r="G83" s="1"/>
      <c r="H83" s="1">
        <v>92499</v>
      </c>
      <c r="I83" s="1"/>
    </row>
    <row r="84" spans="1:9">
      <c r="A84" s="5" t="s">
        <v>26</v>
      </c>
      <c r="B84" s="1">
        <v>3755</v>
      </c>
      <c r="C84" s="1">
        <v>1470</v>
      </c>
      <c r="D84" s="1">
        <v>1166</v>
      </c>
      <c r="E84" s="1">
        <v>665</v>
      </c>
      <c r="F84" s="1"/>
      <c r="G84" s="1"/>
      <c r="H84" s="1">
        <v>7056</v>
      </c>
      <c r="I84" s="1"/>
    </row>
    <row r="85" spans="1:9">
      <c r="A85" s="3" t="s">
        <v>130</v>
      </c>
      <c r="B85" s="4">
        <v>210266</v>
      </c>
      <c r="C85" s="4">
        <v>19310</v>
      </c>
      <c r="D85" s="4">
        <v>94719</v>
      </c>
      <c r="E85" s="4">
        <v>43973</v>
      </c>
      <c r="F85" s="4">
        <v>470</v>
      </c>
      <c r="G85" s="4"/>
      <c r="H85" s="4">
        <v>368738</v>
      </c>
      <c r="I85" s="1"/>
    </row>
    <row r="86" spans="1:9">
      <c r="A86" s="5" t="s">
        <v>56</v>
      </c>
      <c r="B86" s="1">
        <v>38245</v>
      </c>
      <c r="C86" s="1">
        <v>3454</v>
      </c>
      <c r="D86" s="1">
        <v>14208</v>
      </c>
      <c r="E86" s="1">
        <v>9068</v>
      </c>
      <c r="F86" s="1">
        <v>133</v>
      </c>
      <c r="G86" s="1"/>
      <c r="H86" s="1">
        <v>65108</v>
      </c>
      <c r="I86" s="1"/>
    </row>
    <row r="87" spans="1:9">
      <c r="A87" s="5" t="s">
        <v>57</v>
      </c>
      <c r="B87" s="1">
        <v>66887</v>
      </c>
      <c r="C87" s="1">
        <v>2960</v>
      </c>
      <c r="D87" s="1">
        <v>25532</v>
      </c>
      <c r="E87" s="1">
        <v>10272</v>
      </c>
      <c r="F87" s="1">
        <v>116</v>
      </c>
      <c r="G87" s="1"/>
      <c r="H87" s="1">
        <v>105767</v>
      </c>
      <c r="I87" s="1"/>
    </row>
    <row r="88" spans="1:9">
      <c r="A88" s="5" t="s">
        <v>59</v>
      </c>
      <c r="B88" s="1">
        <v>80903</v>
      </c>
      <c r="C88" s="1">
        <v>7880</v>
      </c>
      <c r="D88" s="1">
        <v>44737</v>
      </c>
      <c r="E88" s="1">
        <v>19103</v>
      </c>
      <c r="F88" s="1">
        <v>169</v>
      </c>
      <c r="G88" s="1"/>
      <c r="H88" s="1">
        <v>152792</v>
      </c>
      <c r="I88" s="1"/>
    </row>
    <row r="89" spans="1:9">
      <c r="A89" s="5" t="s">
        <v>58</v>
      </c>
      <c r="B89" s="1">
        <v>24231</v>
      </c>
      <c r="C89" s="1">
        <v>5016</v>
      </c>
      <c r="D89" s="1">
        <v>10242</v>
      </c>
      <c r="E89" s="1">
        <v>5530</v>
      </c>
      <c r="F89" s="1">
        <v>52</v>
      </c>
      <c r="G89" s="1"/>
      <c r="H89" s="1">
        <v>45071</v>
      </c>
      <c r="I89" s="1"/>
    </row>
    <row r="90" spans="1:9">
      <c r="A90" s="3" t="s">
        <v>121</v>
      </c>
      <c r="B90" s="4">
        <v>256882</v>
      </c>
      <c r="C90" s="4">
        <v>29190</v>
      </c>
      <c r="D90" s="4">
        <v>96026</v>
      </c>
      <c r="E90" s="4">
        <v>48405</v>
      </c>
      <c r="F90" s="4">
        <v>697</v>
      </c>
      <c r="G90" s="4"/>
      <c r="H90" s="4">
        <v>431200</v>
      </c>
      <c r="I90" s="1"/>
    </row>
    <row r="91" spans="1:9">
      <c r="A91" s="5" t="s">
        <v>28</v>
      </c>
      <c r="B91" s="1">
        <v>39671</v>
      </c>
      <c r="C91" s="1">
        <v>4233</v>
      </c>
      <c r="D91" s="1">
        <v>15174</v>
      </c>
      <c r="E91" s="1">
        <v>6843</v>
      </c>
      <c r="F91" s="1">
        <v>95</v>
      </c>
      <c r="G91" s="1"/>
      <c r="H91" s="1">
        <v>66016</v>
      </c>
      <c r="I91" s="1"/>
    </row>
    <row r="92" spans="1:9">
      <c r="A92" s="5" t="s">
        <v>33</v>
      </c>
      <c r="B92" s="1">
        <v>31321</v>
      </c>
      <c r="C92" s="1">
        <v>5526</v>
      </c>
      <c r="D92" s="1">
        <v>13634</v>
      </c>
      <c r="E92" s="1">
        <v>6578</v>
      </c>
      <c r="F92" s="1">
        <v>103</v>
      </c>
      <c r="G92" s="1"/>
      <c r="H92" s="1">
        <v>57162</v>
      </c>
      <c r="I92" s="1"/>
    </row>
    <row r="93" spans="1:9">
      <c r="A93" s="5" t="s">
        <v>29</v>
      </c>
      <c r="B93" s="1">
        <v>25091</v>
      </c>
      <c r="C93" s="1">
        <v>3677</v>
      </c>
      <c r="D93" s="1">
        <v>10676</v>
      </c>
      <c r="E93" s="1">
        <v>5380</v>
      </c>
      <c r="F93" s="1">
        <v>78</v>
      </c>
      <c r="G93" s="1"/>
      <c r="H93" s="1">
        <v>44902</v>
      </c>
      <c r="I93" s="1"/>
    </row>
    <row r="94" spans="1:9">
      <c r="A94" s="5" t="s">
        <v>34</v>
      </c>
      <c r="B94" s="1">
        <v>18571</v>
      </c>
      <c r="C94" s="1">
        <v>2919</v>
      </c>
      <c r="D94" s="1">
        <v>6968</v>
      </c>
      <c r="E94" s="1">
        <v>3385</v>
      </c>
      <c r="F94" s="1">
        <v>48</v>
      </c>
      <c r="G94" s="1"/>
      <c r="H94" s="1">
        <v>31891</v>
      </c>
      <c r="I94" s="1"/>
    </row>
    <row r="95" spans="1:9">
      <c r="A95" s="5" t="s">
        <v>36</v>
      </c>
      <c r="B95" s="1">
        <v>17997</v>
      </c>
      <c r="C95" s="1">
        <v>2856</v>
      </c>
      <c r="D95" s="1">
        <v>7574</v>
      </c>
      <c r="E95" s="1">
        <v>2650</v>
      </c>
      <c r="F95" s="1">
        <v>52</v>
      </c>
      <c r="G95" s="1"/>
      <c r="H95" s="1">
        <v>31129</v>
      </c>
      <c r="I95" s="1"/>
    </row>
    <row r="96" spans="1:9">
      <c r="A96" s="5" t="s">
        <v>30</v>
      </c>
      <c r="B96" s="1">
        <v>17633</v>
      </c>
      <c r="C96" s="1">
        <v>1496</v>
      </c>
      <c r="D96" s="1">
        <v>7216</v>
      </c>
      <c r="E96" s="1">
        <v>3579</v>
      </c>
      <c r="F96" s="1"/>
      <c r="G96" s="1"/>
      <c r="H96" s="1">
        <v>29924</v>
      </c>
      <c r="I96" s="1"/>
    </row>
    <row r="97" spans="1:9">
      <c r="A97" s="5" t="s">
        <v>35</v>
      </c>
      <c r="B97" s="1">
        <v>31164</v>
      </c>
      <c r="C97" s="1">
        <v>2662</v>
      </c>
      <c r="D97" s="1">
        <v>10767</v>
      </c>
      <c r="E97" s="1">
        <v>4519</v>
      </c>
      <c r="F97" s="1">
        <v>61</v>
      </c>
      <c r="G97" s="1"/>
      <c r="H97" s="1">
        <v>49173</v>
      </c>
      <c r="I97" s="1"/>
    </row>
    <row r="98" spans="1:9">
      <c r="A98" s="5" t="s">
        <v>31</v>
      </c>
      <c r="B98" s="1">
        <v>30765</v>
      </c>
      <c r="C98" s="1">
        <v>583</v>
      </c>
      <c r="D98" s="1">
        <v>8579</v>
      </c>
      <c r="E98" s="1">
        <v>6519</v>
      </c>
      <c r="F98" s="1">
        <v>221</v>
      </c>
      <c r="G98" s="1"/>
      <c r="H98" s="1">
        <v>46667</v>
      </c>
      <c r="I98" s="1"/>
    </row>
    <row r="99" spans="1:9">
      <c r="A99" s="5" t="s">
        <v>32</v>
      </c>
      <c r="B99" s="1">
        <v>18195</v>
      </c>
      <c r="C99" s="1">
        <v>3067</v>
      </c>
      <c r="D99" s="1">
        <v>7430</v>
      </c>
      <c r="E99" s="1">
        <v>3713</v>
      </c>
      <c r="F99" s="1">
        <v>23</v>
      </c>
      <c r="G99" s="1"/>
      <c r="H99" s="1">
        <v>32428</v>
      </c>
      <c r="I99" s="1"/>
    </row>
    <row r="100" spans="1:9">
      <c r="A100" s="5" t="s">
        <v>27</v>
      </c>
      <c r="B100" s="1">
        <v>26474</v>
      </c>
      <c r="C100" s="1">
        <v>2171</v>
      </c>
      <c r="D100" s="1">
        <v>8008</v>
      </c>
      <c r="E100" s="1">
        <v>5239</v>
      </c>
      <c r="F100" s="1">
        <v>16</v>
      </c>
      <c r="G100" s="1"/>
      <c r="H100" s="1">
        <v>41908</v>
      </c>
      <c r="I100" s="1"/>
    </row>
    <row r="101" spans="1:9">
      <c r="A101" s="3" t="s">
        <v>331</v>
      </c>
      <c r="B101" s="4">
        <v>648510</v>
      </c>
      <c r="C101" s="4">
        <v>42530</v>
      </c>
      <c r="D101" s="4">
        <v>237236</v>
      </c>
      <c r="E101" s="4">
        <v>100768</v>
      </c>
      <c r="F101" s="4">
        <v>1462</v>
      </c>
      <c r="G101" s="4">
        <v>40</v>
      </c>
      <c r="H101" s="4">
        <v>1030546</v>
      </c>
      <c r="I101" s="1"/>
    </row>
    <row r="102" spans="1:9">
      <c r="A102" s="5" t="s">
        <v>332</v>
      </c>
      <c r="B102" s="1">
        <v>115586</v>
      </c>
      <c r="C102" s="1">
        <v>11033</v>
      </c>
      <c r="D102" s="1">
        <v>39144</v>
      </c>
      <c r="E102" s="1">
        <v>16617</v>
      </c>
      <c r="F102" s="1">
        <v>78</v>
      </c>
      <c r="G102" s="1"/>
      <c r="H102" s="1">
        <v>182458</v>
      </c>
      <c r="I102" s="1"/>
    </row>
    <row r="103" spans="1:9">
      <c r="A103" s="5" t="s">
        <v>333</v>
      </c>
      <c r="B103" s="1">
        <v>99432</v>
      </c>
      <c r="C103" s="1">
        <v>5875</v>
      </c>
      <c r="D103" s="1">
        <v>38914</v>
      </c>
      <c r="E103" s="1">
        <v>20924</v>
      </c>
      <c r="F103" s="1">
        <v>59</v>
      </c>
      <c r="G103" s="1"/>
      <c r="H103" s="1">
        <v>165204</v>
      </c>
      <c r="I103" s="1"/>
    </row>
    <row r="104" spans="1:9">
      <c r="A104" s="5" t="s">
        <v>334</v>
      </c>
      <c r="B104" s="1">
        <v>30972</v>
      </c>
      <c r="C104" s="1">
        <v>972</v>
      </c>
      <c r="D104" s="1">
        <v>11029</v>
      </c>
      <c r="E104" s="1">
        <v>5573</v>
      </c>
      <c r="F104" s="1"/>
      <c r="G104" s="1">
        <v>40</v>
      </c>
      <c r="H104" s="1">
        <v>48586</v>
      </c>
      <c r="I104" s="1"/>
    </row>
    <row r="105" spans="1:9">
      <c r="A105" s="5" t="s">
        <v>335</v>
      </c>
      <c r="B105" s="1">
        <v>134703</v>
      </c>
      <c r="C105" s="1">
        <v>8072</v>
      </c>
      <c r="D105" s="1">
        <v>49868</v>
      </c>
      <c r="E105" s="1">
        <v>23210</v>
      </c>
      <c r="F105" s="1">
        <v>1094</v>
      </c>
      <c r="G105" s="1"/>
      <c r="H105" s="1">
        <v>216947</v>
      </c>
      <c r="I105" s="1"/>
    </row>
    <row r="106" spans="1:9">
      <c r="A106" s="5" t="s">
        <v>336</v>
      </c>
      <c r="B106" s="1">
        <v>65546</v>
      </c>
      <c r="C106" s="1">
        <v>2807</v>
      </c>
      <c r="D106" s="1">
        <v>20269</v>
      </c>
      <c r="E106" s="1">
        <v>5637</v>
      </c>
      <c r="F106" s="1">
        <v>85</v>
      </c>
      <c r="G106" s="1"/>
      <c r="H106" s="1">
        <v>94344</v>
      </c>
      <c r="I106" s="1"/>
    </row>
    <row r="107" spans="1:9">
      <c r="A107" s="5" t="s">
        <v>337</v>
      </c>
      <c r="B107" s="1">
        <v>69049</v>
      </c>
      <c r="C107" s="1">
        <v>3445</v>
      </c>
      <c r="D107" s="1">
        <v>28977</v>
      </c>
      <c r="E107" s="1">
        <v>10450</v>
      </c>
      <c r="F107" s="1">
        <v>66</v>
      </c>
      <c r="G107" s="1"/>
      <c r="H107" s="1">
        <v>111987</v>
      </c>
      <c r="I107" s="1"/>
    </row>
    <row r="108" spans="1:9">
      <c r="A108" s="5" t="s">
        <v>338</v>
      </c>
      <c r="B108" s="1">
        <v>96399</v>
      </c>
      <c r="C108" s="1">
        <v>5427</v>
      </c>
      <c r="D108" s="1">
        <v>35802</v>
      </c>
      <c r="E108" s="1">
        <v>12948</v>
      </c>
      <c r="F108" s="1">
        <v>66</v>
      </c>
      <c r="G108" s="1"/>
      <c r="H108" s="1">
        <v>150642</v>
      </c>
      <c r="I108" s="1"/>
    </row>
    <row r="109" spans="1:9">
      <c r="A109" s="5" t="s">
        <v>339</v>
      </c>
      <c r="B109" s="1">
        <v>22986</v>
      </c>
      <c r="C109" s="1">
        <v>3443</v>
      </c>
      <c r="D109" s="1">
        <v>7890</v>
      </c>
      <c r="E109" s="1">
        <v>2929</v>
      </c>
      <c r="F109" s="1">
        <v>14</v>
      </c>
      <c r="G109" s="1"/>
      <c r="H109" s="1">
        <v>37262</v>
      </c>
      <c r="I109" s="1"/>
    </row>
    <row r="110" spans="1:9">
      <c r="A110" s="5" t="s">
        <v>340</v>
      </c>
      <c r="B110" s="1">
        <v>13837</v>
      </c>
      <c r="C110" s="1">
        <v>1456</v>
      </c>
      <c r="D110" s="1">
        <v>5343</v>
      </c>
      <c r="E110" s="1">
        <v>2480</v>
      </c>
      <c r="F110" s="1"/>
      <c r="G110" s="1"/>
      <c r="H110" s="1">
        <v>23116</v>
      </c>
      <c r="I110" s="1"/>
    </row>
    <row r="111" spans="1:9">
      <c r="A111" s="3" t="s">
        <v>132</v>
      </c>
      <c r="B111" s="4">
        <v>210459</v>
      </c>
      <c r="C111" s="4">
        <v>25186</v>
      </c>
      <c r="D111" s="4">
        <v>72447</v>
      </c>
      <c r="E111" s="4">
        <v>43199</v>
      </c>
      <c r="F111" s="4">
        <v>621</v>
      </c>
      <c r="G111" s="4"/>
      <c r="H111" s="4">
        <v>351912</v>
      </c>
      <c r="I111" s="1"/>
    </row>
    <row r="112" spans="1:9">
      <c r="A112" s="5" t="s">
        <v>63</v>
      </c>
      <c r="B112" s="1">
        <v>49527</v>
      </c>
      <c r="C112" s="1">
        <v>4021</v>
      </c>
      <c r="D112" s="1">
        <v>14885</v>
      </c>
      <c r="E112" s="1">
        <v>11859</v>
      </c>
      <c r="F112" s="1">
        <v>262</v>
      </c>
      <c r="G112" s="1"/>
      <c r="H112" s="1">
        <v>80554</v>
      </c>
      <c r="I112" s="1"/>
    </row>
    <row r="113" spans="1:9">
      <c r="A113" s="5" t="s">
        <v>66</v>
      </c>
      <c r="B113" s="1">
        <v>90727</v>
      </c>
      <c r="C113" s="1">
        <v>15283</v>
      </c>
      <c r="D113" s="1">
        <v>34321</v>
      </c>
      <c r="E113" s="1">
        <v>15434</v>
      </c>
      <c r="F113" s="1">
        <v>139</v>
      </c>
      <c r="G113" s="1"/>
      <c r="H113" s="1">
        <v>155904</v>
      </c>
      <c r="I113" s="1"/>
    </row>
    <row r="114" spans="1:9">
      <c r="A114" s="5" t="s">
        <v>64</v>
      </c>
      <c r="B114" s="1">
        <v>33470</v>
      </c>
      <c r="C114" s="1">
        <v>2238</v>
      </c>
      <c r="D114" s="1">
        <v>10167</v>
      </c>
      <c r="E114" s="1">
        <v>7997</v>
      </c>
      <c r="F114" s="1">
        <v>88</v>
      </c>
      <c r="G114" s="1"/>
      <c r="H114" s="1">
        <v>53960</v>
      </c>
      <c r="I114" s="1"/>
    </row>
    <row r="115" spans="1:9">
      <c r="A115" s="5" t="s">
        <v>65</v>
      </c>
      <c r="B115" s="1">
        <v>36735</v>
      </c>
      <c r="C115" s="1">
        <v>3644</v>
      </c>
      <c r="D115" s="1">
        <v>13074</v>
      </c>
      <c r="E115" s="1">
        <v>7909</v>
      </c>
      <c r="F115" s="1">
        <v>132</v>
      </c>
      <c r="G115" s="1"/>
      <c r="H115" s="1">
        <v>61494</v>
      </c>
      <c r="I115" s="1"/>
    </row>
    <row r="116" spans="1:9">
      <c r="A116" s="3" t="s">
        <v>136</v>
      </c>
      <c r="B116" s="4">
        <v>253264</v>
      </c>
      <c r="C116" s="4">
        <v>38847</v>
      </c>
      <c r="D116" s="4">
        <v>94475</v>
      </c>
      <c r="E116" s="4">
        <v>44936</v>
      </c>
      <c r="F116" s="4">
        <v>535</v>
      </c>
      <c r="G116" s="4"/>
      <c r="H116" s="4">
        <v>432057</v>
      </c>
      <c r="I116" s="1"/>
    </row>
    <row r="117" spans="1:9">
      <c r="A117" s="5" t="s">
        <v>109</v>
      </c>
      <c r="B117" s="1">
        <v>109955</v>
      </c>
      <c r="C117" s="1">
        <v>17764</v>
      </c>
      <c r="D117" s="1">
        <v>44293</v>
      </c>
      <c r="E117" s="1">
        <v>21845</v>
      </c>
      <c r="F117" s="1">
        <v>156</v>
      </c>
      <c r="G117" s="1"/>
      <c r="H117" s="1">
        <v>194013</v>
      </c>
      <c r="I117" s="1"/>
    </row>
    <row r="118" spans="1:9">
      <c r="A118" s="5" t="s">
        <v>108</v>
      </c>
      <c r="B118" s="1">
        <v>39615</v>
      </c>
      <c r="C118" s="1">
        <v>5208</v>
      </c>
      <c r="D118" s="1">
        <v>14696</v>
      </c>
      <c r="E118" s="1">
        <v>7770</v>
      </c>
      <c r="F118" s="1">
        <v>85</v>
      </c>
      <c r="G118" s="1"/>
      <c r="H118" s="1">
        <v>67374</v>
      </c>
      <c r="I118" s="1"/>
    </row>
    <row r="119" spans="1:9">
      <c r="A119" s="5" t="s">
        <v>105</v>
      </c>
      <c r="B119" s="1">
        <v>39218</v>
      </c>
      <c r="C119" s="1">
        <v>7361</v>
      </c>
      <c r="D119" s="1">
        <v>13668</v>
      </c>
      <c r="E119" s="1">
        <v>5829</v>
      </c>
      <c r="F119" s="1">
        <v>85</v>
      </c>
      <c r="G119" s="1"/>
      <c r="H119" s="1">
        <v>66161</v>
      </c>
      <c r="I119" s="1"/>
    </row>
    <row r="120" spans="1:9">
      <c r="A120" s="5" t="s">
        <v>106</v>
      </c>
      <c r="B120" s="1">
        <v>20518</v>
      </c>
      <c r="C120" s="1">
        <v>4809</v>
      </c>
      <c r="D120" s="1">
        <v>7415</v>
      </c>
      <c r="E120" s="1">
        <v>2610</v>
      </c>
      <c r="F120" s="1"/>
      <c r="G120" s="1"/>
      <c r="H120" s="1">
        <v>35352</v>
      </c>
      <c r="I120" s="1"/>
    </row>
    <row r="121" spans="1:9">
      <c r="A121" s="5" t="s">
        <v>107</v>
      </c>
      <c r="B121" s="1">
        <v>43958</v>
      </c>
      <c r="C121" s="1">
        <v>3705</v>
      </c>
      <c r="D121" s="1">
        <v>14403</v>
      </c>
      <c r="E121" s="1">
        <v>6882</v>
      </c>
      <c r="F121" s="1">
        <v>209</v>
      </c>
      <c r="G121" s="1"/>
      <c r="H121" s="1">
        <v>69157</v>
      </c>
      <c r="I121" s="1"/>
    </row>
    <row r="122" spans="1:9">
      <c r="A122" s="3" t="s">
        <v>125</v>
      </c>
      <c r="B122" s="4">
        <v>659382</v>
      </c>
      <c r="C122" s="4">
        <v>122335</v>
      </c>
      <c r="D122" s="4">
        <v>228968</v>
      </c>
      <c r="E122" s="4">
        <v>119309</v>
      </c>
      <c r="F122" s="4">
        <v>1584</v>
      </c>
      <c r="G122" s="4"/>
      <c r="H122" s="4">
        <v>1131578</v>
      </c>
      <c r="I122" s="1"/>
    </row>
    <row r="123" spans="1:9">
      <c r="A123" s="5" t="s">
        <v>67</v>
      </c>
      <c r="B123" s="1">
        <v>35357</v>
      </c>
      <c r="C123" s="1">
        <v>2460</v>
      </c>
      <c r="D123" s="1">
        <v>7926</v>
      </c>
      <c r="E123" s="1">
        <v>10200</v>
      </c>
      <c r="F123" s="1"/>
      <c r="G123" s="1"/>
      <c r="H123" s="1">
        <v>55943</v>
      </c>
      <c r="I123" s="1"/>
    </row>
    <row r="124" spans="1:9">
      <c r="A124" s="5" t="s">
        <v>73</v>
      </c>
      <c r="B124" s="1">
        <v>125439</v>
      </c>
      <c r="C124" s="1">
        <v>31835</v>
      </c>
      <c r="D124" s="1">
        <v>50386</v>
      </c>
      <c r="E124" s="1">
        <v>20923</v>
      </c>
      <c r="F124" s="1">
        <v>304</v>
      </c>
      <c r="G124" s="1"/>
      <c r="H124" s="1">
        <v>228887</v>
      </c>
      <c r="I124" s="1"/>
    </row>
    <row r="125" spans="1:9">
      <c r="A125" s="5" t="s">
        <v>74</v>
      </c>
      <c r="B125" s="1">
        <v>142754</v>
      </c>
      <c r="C125" s="1">
        <v>27640</v>
      </c>
      <c r="D125" s="1">
        <v>53833</v>
      </c>
      <c r="E125" s="1">
        <v>16996</v>
      </c>
      <c r="F125" s="1">
        <v>211</v>
      </c>
      <c r="G125" s="1"/>
      <c r="H125" s="1">
        <v>241434</v>
      </c>
      <c r="I125" s="1"/>
    </row>
    <row r="126" spans="1:9">
      <c r="A126" s="5" t="s">
        <v>68</v>
      </c>
      <c r="B126" s="1">
        <v>42821</v>
      </c>
      <c r="C126" s="1">
        <v>8971</v>
      </c>
      <c r="D126" s="1">
        <v>11337</v>
      </c>
      <c r="E126" s="1">
        <v>8363</v>
      </c>
      <c r="F126" s="1">
        <v>88</v>
      </c>
      <c r="G126" s="1"/>
      <c r="H126" s="1">
        <v>71580</v>
      </c>
      <c r="I126" s="1"/>
    </row>
    <row r="127" spans="1:9">
      <c r="A127" s="5" t="s">
        <v>69</v>
      </c>
      <c r="B127" s="1">
        <v>31141</v>
      </c>
      <c r="C127" s="1">
        <v>4838</v>
      </c>
      <c r="D127" s="1">
        <v>7366</v>
      </c>
      <c r="E127" s="1">
        <v>5109</v>
      </c>
      <c r="F127" s="1">
        <v>54</v>
      </c>
      <c r="G127" s="1"/>
      <c r="H127" s="1">
        <v>48508</v>
      </c>
      <c r="I127" s="1"/>
    </row>
    <row r="128" spans="1:9">
      <c r="A128" s="5" t="s">
        <v>70</v>
      </c>
      <c r="B128" s="1">
        <v>75269</v>
      </c>
      <c r="C128" s="1">
        <v>17681</v>
      </c>
      <c r="D128" s="1">
        <v>26724</v>
      </c>
      <c r="E128" s="1">
        <v>11857</v>
      </c>
      <c r="F128" s="1">
        <v>124</v>
      </c>
      <c r="G128" s="1"/>
      <c r="H128" s="1">
        <v>131655</v>
      </c>
      <c r="I128" s="1"/>
    </row>
    <row r="129" spans="1:9">
      <c r="A129" s="5" t="s">
        <v>71</v>
      </c>
      <c r="B129" s="1">
        <v>86474</v>
      </c>
      <c r="C129" s="1">
        <v>14766</v>
      </c>
      <c r="D129" s="1">
        <v>31111</v>
      </c>
      <c r="E129" s="1">
        <v>18943</v>
      </c>
      <c r="F129" s="1">
        <v>158</v>
      </c>
      <c r="G129" s="1"/>
      <c r="H129" s="1">
        <v>151452</v>
      </c>
      <c r="I129" s="1"/>
    </row>
    <row r="130" spans="1:9">
      <c r="A130" s="5" t="s">
        <v>72</v>
      </c>
      <c r="B130" s="1">
        <v>53785</v>
      </c>
      <c r="C130" s="1">
        <v>4697</v>
      </c>
      <c r="D130" s="1">
        <v>18884</v>
      </c>
      <c r="E130" s="1">
        <v>17325</v>
      </c>
      <c r="F130" s="1">
        <v>490</v>
      </c>
      <c r="G130" s="1"/>
      <c r="H130" s="1">
        <v>95181</v>
      </c>
      <c r="I130" s="1"/>
    </row>
    <row r="131" spans="1:9">
      <c r="A131" s="5" t="s">
        <v>75</v>
      </c>
      <c r="B131" s="1">
        <v>66342</v>
      </c>
      <c r="C131" s="1">
        <v>9447</v>
      </c>
      <c r="D131" s="1">
        <v>21401</v>
      </c>
      <c r="E131" s="1">
        <v>9593</v>
      </c>
      <c r="F131" s="1">
        <v>155</v>
      </c>
      <c r="G131" s="1"/>
      <c r="H131" s="1">
        <v>106938</v>
      </c>
      <c r="I131" s="1"/>
    </row>
    <row r="132" spans="1:9">
      <c r="A132" s="3" t="s">
        <v>127</v>
      </c>
      <c r="B132" s="4">
        <v>372237</v>
      </c>
      <c r="C132" s="4">
        <v>59498</v>
      </c>
      <c r="D132" s="4">
        <v>152310</v>
      </c>
      <c r="E132" s="4">
        <v>63986</v>
      </c>
      <c r="F132" s="4">
        <v>834</v>
      </c>
      <c r="G132" s="4"/>
      <c r="H132" s="4">
        <v>648865</v>
      </c>
      <c r="I132" s="1"/>
    </row>
    <row r="133" spans="1:9">
      <c r="A133" s="5" t="s">
        <v>86</v>
      </c>
      <c r="B133" s="1">
        <v>35684</v>
      </c>
      <c r="C133" s="1">
        <v>7172</v>
      </c>
      <c r="D133" s="1">
        <v>14908</v>
      </c>
      <c r="E133" s="1">
        <v>5081</v>
      </c>
      <c r="F133" s="1">
        <v>93</v>
      </c>
      <c r="G133" s="1"/>
      <c r="H133" s="1">
        <v>62938</v>
      </c>
      <c r="I133" s="1"/>
    </row>
    <row r="134" spans="1:9">
      <c r="A134" s="5" t="s">
        <v>81</v>
      </c>
      <c r="B134" s="1">
        <v>17186</v>
      </c>
      <c r="C134" s="1">
        <v>3071</v>
      </c>
      <c r="D134" s="1">
        <v>6502</v>
      </c>
      <c r="E134" s="1">
        <v>3203</v>
      </c>
      <c r="F134" s="1"/>
      <c r="G134" s="1"/>
      <c r="H134" s="1">
        <v>29962</v>
      </c>
      <c r="I134" s="1"/>
    </row>
    <row r="135" spans="1:9">
      <c r="A135" s="5" t="s">
        <v>82</v>
      </c>
      <c r="B135" s="1">
        <v>40035</v>
      </c>
      <c r="C135" s="1">
        <v>3683</v>
      </c>
      <c r="D135" s="1">
        <v>16163</v>
      </c>
      <c r="E135" s="1">
        <v>11098</v>
      </c>
      <c r="F135" s="1">
        <v>327</v>
      </c>
      <c r="G135" s="1"/>
      <c r="H135" s="1">
        <v>71306</v>
      </c>
      <c r="I135" s="1"/>
    </row>
    <row r="136" spans="1:9">
      <c r="A136" s="5" t="s">
        <v>87</v>
      </c>
      <c r="B136" s="1">
        <v>36746</v>
      </c>
      <c r="C136" s="1">
        <v>6205</v>
      </c>
      <c r="D136" s="1">
        <v>16266</v>
      </c>
      <c r="E136" s="1">
        <v>7615</v>
      </c>
      <c r="F136" s="1">
        <v>63</v>
      </c>
      <c r="G136" s="1"/>
      <c r="H136" s="1">
        <v>66895</v>
      </c>
      <c r="I136" s="1"/>
    </row>
    <row r="137" spans="1:9">
      <c r="A137" s="5" t="s">
        <v>83</v>
      </c>
      <c r="B137" s="1">
        <v>64391</v>
      </c>
      <c r="C137" s="1">
        <v>12056</v>
      </c>
      <c r="D137" s="1">
        <v>23546</v>
      </c>
      <c r="E137" s="1">
        <v>10375</v>
      </c>
      <c r="F137" s="1">
        <v>126</v>
      </c>
      <c r="G137" s="1"/>
      <c r="H137" s="1">
        <v>110494</v>
      </c>
      <c r="I137" s="1"/>
    </row>
    <row r="138" spans="1:9">
      <c r="A138" s="5" t="s">
        <v>85</v>
      </c>
      <c r="B138" s="1">
        <v>38176</v>
      </c>
      <c r="C138" s="1">
        <v>4861</v>
      </c>
      <c r="D138" s="1">
        <v>15160</v>
      </c>
      <c r="E138" s="1">
        <v>5099</v>
      </c>
      <c r="F138" s="1">
        <v>67</v>
      </c>
      <c r="G138" s="1"/>
      <c r="H138" s="1">
        <v>63363</v>
      </c>
      <c r="I138" s="1"/>
    </row>
    <row r="139" spans="1:9">
      <c r="A139" s="5" t="s">
        <v>88</v>
      </c>
      <c r="B139" s="1">
        <v>91600</v>
      </c>
      <c r="C139" s="1">
        <v>16561</v>
      </c>
      <c r="D139" s="1">
        <v>41862</v>
      </c>
      <c r="E139" s="1">
        <v>13046</v>
      </c>
      <c r="F139" s="1">
        <v>78</v>
      </c>
      <c r="G139" s="1"/>
      <c r="H139" s="1">
        <v>163147</v>
      </c>
      <c r="I139" s="1"/>
    </row>
    <row r="140" spans="1:9">
      <c r="A140" s="5" t="s">
        <v>84</v>
      </c>
      <c r="B140" s="1">
        <v>48419</v>
      </c>
      <c r="C140" s="1">
        <v>5889</v>
      </c>
      <c r="D140" s="1">
        <v>17903</v>
      </c>
      <c r="E140" s="1">
        <v>8469</v>
      </c>
      <c r="F140" s="1">
        <v>80</v>
      </c>
      <c r="G140" s="1"/>
      <c r="H140" s="1">
        <v>80760</v>
      </c>
      <c r="I140" s="1"/>
    </row>
    <row r="141" spans="1:9">
      <c r="A141" s="3" t="s">
        <v>163</v>
      </c>
      <c r="B141" s="4">
        <v>193561</v>
      </c>
      <c r="C141" s="4">
        <v>49030</v>
      </c>
      <c r="D141" s="4">
        <v>79895</v>
      </c>
      <c r="E141" s="4">
        <v>41883</v>
      </c>
      <c r="F141" s="4">
        <v>820</v>
      </c>
      <c r="G141" s="4"/>
      <c r="H141" s="4">
        <v>365189</v>
      </c>
      <c r="I141" s="1"/>
    </row>
    <row r="142" spans="1:9">
      <c r="A142" s="5" t="s">
        <v>330</v>
      </c>
      <c r="B142" s="1">
        <v>193561</v>
      </c>
      <c r="C142" s="1">
        <v>49030</v>
      </c>
      <c r="D142" s="1">
        <v>79895</v>
      </c>
      <c r="E142" s="1">
        <v>41883</v>
      </c>
      <c r="F142" s="1">
        <v>820</v>
      </c>
      <c r="G142" s="1"/>
      <c r="H142" s="1">
        <v>365189</v>
      </c>
      <c r="I142" s="1"/>
    </row>
    <row r="143" spans="1:9">
      <c r="A143" s="3" t="s">
        <v>152</v>
      </c>
      <c r="B143" s="4">
        <v>132316</v>
      </c>
      <c r="C143" s="4">
        <v>14688</v>
      </c>
      <c r="D143" s="4">
        <v>57338</v>
      </c>
      <c r="E143" s="4">
        <v>28207</v>
      </c>
      <c r="F143" s="4">
        <v>571</v>
      </c>
      <c r="G143" s="4"/>
      <c r="H143" s="4">
        <v>233120</v>
      </c>
      <c r="I143" s="1"/>
    </row>
    <row r="144" spans="1:9">
      <c r="A144" s="5" t="s">
        <v>155</v>
      </c>
      <c r="B144" s="1">
        <v>36268</v>
      </c>
      <c r="C144" s="1">
        <v>3915</v>
      </c>
      <c r="D144" s="1">
        <v>14985</v>
      </c>
      <c r="E144" s="1">
        <v>7569</v>
      </c>
      <c r="F144" s="1">
        <v>161</v>
      </c>
      <c r="G144" s="1"/>
      <c r="H144" s="1">
        <v>62898</v>
      </c>
      <c r="I144" s="1"/>
    </row>
    <row r="145" spans="1:9">
      <c r="A145" s="5" t="s">
        <v>154</v>
      </c>
      <c r="B145" s="1">
        <v>25536</v>
      </c>
      <c r="C145" s="1">
        <v>3499</v>
      </c>
      <c r="D145" s="1">
        <v>8999</v>
      </c>
      <c r="E145" s="1">
        <v>7504</v>
      </c>
      <c r="F145" s="1"/>
      <c r="G145" s="1"/>
      <c r="H145" s="1">
        <v>45538</v>
      </c>
      <c r="I145" s="1"/>
    </row>
    <row r="146" spans="1:9">
      <c r="A146" s="6" t="s">
        <v>153</v>
      </c>
      <c r="B146" s="7">
        <v>70512</v>
      </c>
      <c r="C146" s="7">
        <v>7274</v>
      </c>
      <c r="D146" s="7">
        <v>33354</v>
      </c>
      <c r="E146" s="7">
        <v>13134</v>
      </c>
      <c r="F146" s="7">
        <v>410</v>
      </c>
      <c r="G146" s="7"/>
      <c r="H146" s="7">
        <v>124684</v>
      </c>
      <c r="I146" s="1"/>
    </row>
    <row r="147" spans="1:9">
      <c r="A147" s="8" t="s">
        <v>120</v>
      </c>
      <c r="B147" s="9">
        <v>8048794</v>
      </c>
      <c r="C147" s="9">
        <v>1373616</v>
      </c>
      <c r="D147" s="9">
        <v>2986226</v>
      </c>
      <c r="E147" s="9">
        <v>1587637</v>
      </c>
      <c r="F147" s="9">
        <v>20895</v>
      </c>
      <c r="G147" s="9">
        <v>163</v>
      </c>
      <c r="H147" s="9">
        <v>14017331</v>
      </c>
      <c r="I147" s="1"/>
    </row>
  </sheetData>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资金下达表</vt:lpstr>
      <vt:lpstr>2022年市县奖补资金（截至11月10日）</vt:lpstr>
      <vt:lpstr>2021年公办基础教育在校学生数</vt:lpstr>
      <vt:lpstr>2021年最新财力系数</vt:lpstr>
      <vt:lpstr>2021年教师高一级学历系数</vt:lpstr>
      <vt:lpstr>省级基础教育高质量发展市县奖补资金（截至2021年12月底）</vt:lpstr>
      <vt:lpstr>计算表</vt:lpstr>
      <vt:lpstr>2022年省级基础教育高质量发展奖补资金（截至2022年9月底</vt:lpstr>
      <vt:lpstr>Sheet7</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user</cp:lastModifiedBy>
  <dcterms:created xsi:type="dcterms:W3CDTF">2021-03-04T08:07:00Z</dcterms:created>
  <dcterms:modified xsi:type="dcterms:W3CDTF">2023-06-05T12:58:39Z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KSOReadingLayout">
    <vt:bool>true</vt:bool>
  </property>
  <property fmtid="{D5CDD505-2E9C-101B-9397-08002B2CF9AE}" pid="4" name="ICV">
    <vt:lpwstr>7F84438EDE044751AE0D713F1B21EC98</vt:lpwstr>
  </property>
</Properties>
</file>