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统计表（总）" sheetId="9" r:id="rId1"/>
    <sheet name="明细表（总）" sheetId="1" r:id="rId2"/>
  </sheets>
  <definedNames>
    <definedName name="_xlnm._FilterDatabase" localSheetId="1" hidden="1">'明细表（总）'!$A$4:$S$87</definedName>
    <definedName name="_xlnm.Print_Titles" localSheetId="1">'明细表（总）'!$4:$4</definedName>
  </definedNames>
  <calcPr calcId="144525"/>
</workbook>
</file>

<file path=xl/sharedStrings.xml><?xml version="1.0" encoding="utf-8"?>
<sst xmlns="http://schemas.openxmlformats.org/spreadsheetml/2006/main" count="298" uniqueCount="200">
  <si>
    <t>附件4-1：</t>
  </si>
  <si>
    <t>行业部门驻镇帮镇扶村项目资金支出使用台账</t>
  </si>
  <si>
    <t>序号</t>
  </si>
  <si>
    <t>资金使用单位</t>
  </si>
  <si>
    <t>项目已安排总金额（万元）</t>
  </si>
  <si>
    <t>其中：省级涉农驻镇资金</t>
  </si>
  <si>
    <t>省级涉农驻镇资金已支出金额（万元）</t>
  </si>
  <si>
    <t>省级涉农驻镇资金结余金额（万元）</t>
  </si>
  <si>
    <t>省级涉农驻镇资金支出率</t>
  </si>
  <si>
    <t>其中：非涉农驻镇资金</t>
  </si>
  <si>
    <t>已支出总金额（万元）</t>
  </si>
  <si>
    <t>结余总金额（万元）</t>
  </si>
  <si>
    <t>支出率</t>
  </si>
  <si>
    <t>待下达金额（万元）</t>
  </si>
  <si>
    <t>资金总体安排（万元）</t>
  </si>
  <si>
    <t>合计</t>
  </si>
  <si>
    <t>政法委</t>
  </si>
  <si>
    <t>自然资源局</t>
  </si>
  <si>
    <t>农业农村局</t>
  </si>
  <si>
    <t>林业局</t>
  </si>
  <si>
    <t>住建局</t>
  </si>
  <si>
    <t>交通局</t>
  </si>
  <si>
    <t>工信局</t>
  </si>
  <si>
    <t>生态环境局南雄分局</t>
  </si>
  <si>
    <t>市委组织部</t>
  </si>
  <si>
    <t>水务局</t>
  </si>
  <si>
    <t>金融办</t>
  </si>
  <si>
    <t>商务局</t>
  </si>
  <si>
    <t>市委宣传部</t>
  </si>
  <si>
    <t>市文广旅体局</t>
  </si>
  <si>
    <t>市卫健局</t>
  </si>
  <si>
    <t>附件4-2：</t>
  </si>
  <si>
    <t>注：此表每月25日前报农业农村局（nxfpbzjz@163.com），更新数据请对单元格标红</t>
  </si>
  <si>
    <t>细分镇截止当月实际支出金额（万元）</t>
  </si>
  <si>
    <t>资金性质</t>
  </si>
  <si>
    <t>文件名称</t>
  </si>
  <si>
    <t>资金文号</t>
  </si>
  <si>
    <t>到账金额（万元）</t>
  </si>
  <si>
    <t>已使用金额（万元）</t>
  </si>
  <si>
    <t>结余金额（万元）</t>
  </si>
  <si>
    <t>目前支出率</t>
  </si>
  <si>
    <t>资金使用项目</t>
  </si>
  <si>
    <t>项目安排总金额（万元）</t>
  </si>
  <si>
    <t>已支出（万元）</t>
  </si>
  <si>
    <t>本月支
出金额
（万元）</t>
  </si>
  <si>
    <t>截止当月支出总进度</t>
  </si>
  <si>
    <t>预计下月支
出金额
（万元）</t>
  </si>
  <si>
    <t>预计支出总进度</t>
  </si>
  <si>
    <t>目前项目进展及资料报账情况</t>
  </si>
  <si>
    <t>备注</t>
  </si>
  <si>
    <t>百顺镇</t>
  </si>
  <si>
    <t>邓坊镇</t>
  </si>
  <si>
    <t>古市镇</t>
  </si>
  <si>
    <t>湖口镇</t>
  </si>
  <si>
    <t>黄坑镇</t>
  </si>
  <si>
    <t>江头镇</t>
  </si>
  <si>
    <t>界址镇</t>
  </si>
  <si>
    <t>澜河镇</t>
  </si>
  <si>
    <t>帽子峰镇</t>
  </si>
  <si>
    <t>南亩镇</t>
  </si>
  <si>
    <t>坪田镇</t>
  </si>
  <si>
    <t>全安镇</t>
  </si>
  <si>
    <t>水口镇</t>
  </si>
  <si>
    <t>乌迳镇</t>
  </si>
  <si>
    <t>油山镇</t>
  </si>
  <si>
    <t>珠玑镇</t>
  </si>
  <si>
    <t>主田镇</t>
  </si>
  <si>
    <t>省级资金</t>
  </si>
  <si>
    <t>广东省财政厅关于下达2021年省级乡村振兴驻镇帮镇扶村资金的通知</t>
  </si>
  <si>
    <t>粤财农〔2021〕123号</t>
  </si>
  <si>
    <t>南雄市乡村振兴脱贫人口受灾补助就业奖励贷款贴息及农村基础设施建设奖补项目（扶贫股）</t>
  </si>
  <si>
    <t>已支出</t>
  </si>
  <si>
    <t>南雄市全域人居环境综合整治提升项目（农促股）</t>
  </si>
  <si>
    <t>南雄市红火蚁统一防控及冬种油菜项目（植保站）</t>
  </si>
  <si>
    <t>韶关市南雄市2021特色农业产业项目（种养股）</t>
  </si>
  <si>
    <t>韶关市南雄市2022年小额农田基础设施建设项目（农建股）</t>
  </si>
  <si>
    <t>韶关市南雄市2021年小额农田基础设施建设项目（农建股）</t>
  </si>
  <si>
    <t>已提交报账资料</t>
  </si>
  <si>
    <t>南雄市瑶台塘至大旺等94条新建路面硬化</t>
  </si>
  <si>
    <t>南雄市江头镇139乡镇整治提升工程</t>
  </si>
  <si>
    <t>南雄市农村生活垃圾第三方服务费用</t>
  </si>
  <si>
    <t>市级资金</t>
  </si>
  <si>
    <t>关于提前下达2021年市级乡村振兴驻镇帮镇扶村资金的通知</t>
  </si>
  <si>
    <t>韶财农〔2021〕120号</t>
  </si>
  <si>
    <t>南雄市Y406线古市至姚屋现代农业产业路改建工程</t>
  </si>
  <si>
    <t>4月报账资料已送交财政</t>
  </si>
  <si>
    <t>南雄市油山镇上孔村至杨梅坑现代农业观光道改造工程</t>
  </si>
  <si>
    <t>南雄市主田大甫前至西坪公路改造工程</t>
  </si>
  <si>
    <t>南雄市Y028线二塘至灵潭公路改建工程</t>
  </si>
  <si>
    <t>南雄市火车站货场道路改建工程</t>
  </si>
  <si>
    <t>项目正在实施中</t>
  </si>
  <si>
    <t>南雄市2022年农村公路日常养护和养护工程项目</t>
  </si>
  <si>
    <t>主田镇黄峰岭大径材种植培育示范基地项目建设</t>
  </si>
  <si>
    <t>财政审批中</t>
  </si>
  <si>
    <t>帽子峰省级森林公园自然教育基地项目建设</t>
  </si>
  <si>
    <t>受疫情影响，要在6月才能支付</t>
  </si>
  <si>
    <t>雄州街道</t>
  </si>
  <si>
    <t>雄州街道农田水利设施建设项目</t>
  </si>
  <si>
    <t>雄州街道雄江风貌带农房管控微提升项目</t>
  </si>
  <si>
    <t>韶关市级帮扶镇驻镇帮镇扶村工作队工作经费（扶贫股）</t>
  </si>
  <si>
    <t>关于下达2021年第一批珠三角对口帮扶韶关市驻镇帮镇扶村资金的通知</t>
  </si>
  <si>
    <t>韶财农〔2021〕123号</t>
  </si>
  <si>
    <t>南雄市乡镇简易垃圾填埋场整改项目（第二批9个场）</t>
  </si>
  <si>
    <t>正在收集请款资料，剩余检查费4.5万预计6月份支出</t>
  </si>
  <si>
    <t>南雄市“139+”美丽圩镇建设项目</t>
  </si>
  <si>
    <t>已挂网招标</t>
  </si>
  <si>
    <t>预计6月份全部支出</t>
  </si>
  <si>
    <t>农房安全隐患排查、安全性等级鉴定</t>
  </si>
  <si>
    <t>正在协商作业单位</t>
  </si>
  <si>
    <t>南雄市17个镇级污水处理厂及配套管网2022年服务费</t>
  </si>
  <si>
    <t>请款资料已送财局走支付程序</t>
  </si>
  <si>
    <t>珠玑镇长迳村至梅关村民房风貌提升工程</t>
  </si>
  <si>
    <t>2022年韶关市南雄市全域人居环境整治美丽乡村建设项目 （农促股）</t>
  </si>
  <si>
    <t>关于下达2021年第二批珠三角对口帮扶韶关市驻镇帮镇扶村资金的通知</t>
  </si>
  <si>
    <t>韶财农〔2021〕144号</t>
  </si>
  <si>
    <t>2022年韶关市南雄市全域人居环境整治美丽乡村建设项目（农促股）</t>
  </si>
  <si>
    <t>已完工，正在收集请款资料</t>
  </si>
  <si>
    <t>2022年韶关市南雄市农村村内道路建设项目（农促股）</t>
  </si>
  <si>
    <t>设计完毕进行施工，预计6月开始支付，争取10月支出完成</t>
  </si>
  <si>
    <t>韶关市南雄市2022年美丽田园小额农田水利基础设施建设项目（农建股）</t>
  </si>
  <si>
    <t>目前已送请款资料三个项目资金494万元</t>
  </si>
  <si>
    <t>省级涉农资金</t>
  </si>
  <si>
    <t>关于提前下达2022年省级涉农统筹整合转移支付资金的通知</t>
  </si>
  <si>
    <t>粤财农〔2021〕152号</t>
  </si>
  <si>
    <t>2022年韶关市南雄市巩固拓展脱贫攻坚成果项目（扶贫股）</t>
  </si>
  <si>
    <t>用于购买防贫保险，预计7月份完成支出</t>
  </si>
  <si>
    <t>2022年韶关市南雄市生态宜居美丽乡村建设项目（农促股）</t>
  </si>
  <si>
    <t>准备提交报账资料</t>
  </si>
  <si>
    <t>2022年韶关市南雄市全域人居环境整治项目（农促股）</t>
  </si>
  <si>
    <t>暂时未确定具体支出项目</t>
  </si>
  <si>
    <t>2022年韶关市南雄市农房管控风貌提升以奖代补及贷款贴息项目（农促股）</t>
  </si>
  <si>
    <t>未支出的暂时未确定具体项目</t>
  </si>
  <si>
    <t>韶关市南雄市2022年农业新型经营主体发展奖补项目（种养股）</t>
  </si>
  <si>
    <t>项目暂未实施，未支出</t>
  </si>
  <si>
    <t>2022年韶关市南雄市水稻机械化种植能力提升项目（农机总站）</t>
  </si>
  <si>
    <t>根据方案，项目将在六月及九月支出，现在已受理资金70.596615万元。</t>
  </si>
  <si>
    <t>韶关市南雄市镇域公共服务基础设施建设项目</t>
  </si>
  <si>
    <t>正在建设中</t>
  </si>
  <si>
    <t>2022年韶关市南雄市农村社会治理网络化建设项目</t>
  </si>
  <si>
    <t>韶关市南雄市美丽圩镇建设项目</t>
  </si>
  <si>
    <t>正在提交报账资料</t>
  </si>
  <si>
    <t>南雄市Y029线酒坛岭至老修仁桥现代农业产业路路面改造工程（路网提升）</t>
  </si>
  <si>
    <t>南雄市乌迳镇田心桥（危旧桥改造工程）</t>
  </si>
  <si>
    <t>南雄市Y509线里源桥改建工程（危旧桥改造工程）</t>
  </si>
  <si>
    <t>南雄市2022年农村公路日常养护项目（日常养护）</t>
  </si>
  <si>
    <t>南雄市2022年九盏江至五湖山水毁抢修复工程等21个工程养护项目（养护工程）</t>
  </si>
  <si>
    <t>南雄市Y704线三水至上洞坝村等7个养护工程项目（养护工程）</t>
  </si>
  <si>
    <t>南雄市雄州街道迳口阳光玫瑰葡萄园至荆岗雄江公路改建工程（路网提升）</t>
  </si>
  <si>
    <t>南雄市坪田镇东坑至江西李庄公路改建工程（三级路改造工程）</t>
  </si>
  <si>
    <t>南雄市迳口村2座桥洞重修工程（养护工程）</t>
  </si>
  <si>
    <t>已完工结算，评审价为49.1409万元</t>
  </si>
  <si>
    <t>韶关市南雄市“古巷新村湾区家园”项目—南雄市乡镇环境卫生服务项目（2021年）</t>
  </si>
  <si>
    <t>南雄市乡镇环境卫生服务项目（七镇一街）（2021年）</t>
  </si>
  <si>
    <t>南雄市（第二批）十镇环卫服务市场化委托运营项目（2021年）</t>
  </si>
  <si>
    <t>南雄市乡镇环境卫生服务项目（七镇一街）
（2022年）</t>
  </si>
  <si>
    <t>该项目持续运行，按月考核，根据考核结果跨月申请支付服务费。</t>
  </si>
  <si>
    <t>南雄市（第二批）十镇环卫服务市场化委托运营项目</t>
  </si>
  <si>
    <t>韶关市南雄市2022年南粤古驿道生态修复综合治理</t>
  </si>
  <si>
    <t>已竣工验收，正在评审。</t>
  </si>
  <si>
    <t>韶关市南雄市2022年乡村绿化美化建设</t>
  </si>
  <si>
    <t>已招标，项目正在实施中。之前报备时已预计9月份完工</t>
  </si>
  <si>
    <t>南雄市2021年度基本农田保护经济省级补助资金</t>
  </si>
  <si>
    <t>南雄市农村污水处理设施运维资金</t>
  </si>
  <si>
    <t>项目完工后才能支付，预计7月左右</t>
  </si>
  <si>
    <t>关于下达2022年珠三角对口帮扶韶关市驻镇帮镇扶村资金（第一批）的通知</t>
  </si>
  <si>
    <t>韶财农〔2022〕18号</t>
  </si>
  <si>
    <t>17个镇驻镇帮镇扶村分配资金（扶贫股）</t>
  </si>
  <si>
    <t>2021年南雄市受污染耕地安全利用项目（科教股）</t>
  </si>
  <si>
    <t>已完工并做好资料，等着走程序请款</t>
  </si>
  <si>
    <t>2022年农产品质量安全体系建设项目（农检站）</t>
  </si>
  <si>
    <t>正在招标</t>
  </si>
  <si>
    <t>南雄市2018年度现代粮食产业示范区建设项目（种养股）</t>
  </si>
  <si>
    <t>项目已完成，正在完善报账材料</t>
  </si>
  <si>
    <t>关于下达2022年珠三角对口帮扶韶关市驻镇帮镇扶村资金（第二批）的通知</t>
  </si>
  <si>
    <t>韶财农〔2022〕37号</t>
  </si>
  <si>
    <t>南雄市乡村振兴金融信贷风险补偿金</t>
  </si>
  <si>
    <t>准备上会审议</t>
  </si>
  <si>
    <t>本级资金</t>
  </si>
  <si>
    <t>南雄市本级配套2021年驻镇帮镇扶村资金</t>
  </si>
  <si>
    <t>南雄市5.17水灾水利设施水毁修复工程</t>
  </si>
  <si>
    <t>珠玑镇灵潭村下坋村和罗田村饮用水水源保障建设工程</t>
  </si>
  <si>
    <t>南雄市百顺镇湖地村小型水利灌排工程</t>
  </si>
  <si>
    <t>横江灌区节水改造工程</t>
  </si>
  <si>
    <t>南雄市邓坊镇墟镇排洪沟治理工程</t>
  </si>
  <si>
    <t>农村三线整治工程</t>
  </si>
  <si>
    <t>可研报告和设计图已经完成，待公示评审</t>
  </si>
  <si>
    <t>7个镇科技特派员选派</t>
  </si>
  <si>
    <t>正在组织项目申报，最晚6月份支出</t>
  </si>
  <si>
    <t>2021年驻镇帮镇扶村资金下拨</t>
  </si>
  <si>
    <t>南雄市2022年乡村振兴驻镇帮镇扶村资金</t>
  </si>
  <si>
    <t>雄财预【2022】1号</t>
  </si>
  <si>
    <t>2022年农村公益事业建设奖补项目（产经股）</t>
  </si>
  <si>
    <t>已初步筛查奖补项目名单，过党组会审定后予以实施</t>
  </si>
  <si>
    <t>2022年韶关市南雄市驻镇帮扶工作队工作经费（扶贫股）</t>
  </si>
  <si>
    <t>2022年韶关市南雄市镇域规划编制费用（扶贫股）</t>
  </si>
  <si>
    <t>等待各镇交资料后开展评比</t>
  </si>
  <si>
    <t>南雄市农用地分类管理类服务项目（科教股）</t>
  </si>
  <si>
    <t>南雄市2022年撂荒耕地复耕复种奖补项目（种养股）</t>
  </si>
  <si>
    <t>项目正在实施中，暂未报账</t>
  </si>
  <si>
    <t>2022年驻镇帮镇扶村资金下拨</t>
  </si>
</sst>
</file>

<file path=xl/styles.xml><?xml version="1.0" encoding="utf-8"?>
<styleSheet xmlns="http://schemas.openxmlformats.org/spreadsheetml/2006/main">
  <numFmts count="9">
    <numFmt numFmtId="44" formatCode="_ &quot;￥&quot;* #,##0.00_ ;_ &quot;￥&quot;* \-#,##0.00_ ;_ &quot;￥&quot;* &quot;-&quot;??_ ;_ @_ "/>
    <numFmt numFmtId="176" formatCode="0.00000_ "/>
    <numFmt numFmtId="43" formatCode="_ * #,##0.00_ ;_ * \-#,##0.00_ ;_ * &quot;-&quot;??_ ;_ @_ "/>
    <numFmt numFmtId="42" formatCode="_ &quot;￥&quot;* #,##0_ ;_ &quot;￥&quot;* \-#,##0_ ;_ &quot;￥&quot;* &quot;-&quot;_ ;_ @_ "/>
    <numFmt numFmtId="41" formatCode="_ * #,##0_ ;_ * \-#,##0_ ;_ * &quot;-&quot;_ ;_ @_ "/>
    <numFmt numFmtId="177" formatCode="0.0000_ "/>
    <numFmt numFmtId="178" formatCode="0.00_ "/>
    <numFmt numFmtId="179" formatCode="0.000000_ "/>
    <numFmt numFmtId="180" formatCode="0_ "/>
  </numFmts>
  <fonts count="36">
    <font>
      <sz val="11"/>
      <color theme="1"/>
      <name val="宋体"/>
      <charset val="134"/>
      <scheme val="minor"/>
    </font>
    <font>
      <sz val="20"/>
      <name val="方正小标宋简体"/>
      <charset val="134"/>
    </font>
    <font>
      <sz val="20"/>
      <color theme="1"/>
      <name val="方正小标宋简体"/>
      <charset val="134"/>
    </font>
    <font>
      <sz val="11"/>
      <name val="宋体"/>
      <charset val="134"/>
      <scheme val="minor"/>
    </font>
    <font>
      <sz val="10"/>
      <name val="宋体"/>
      <charset val="134"/>
      <scheme val="minor"/>
    </font>
    <font>
      <sz val="11"/>
      <name val="黑体"/>
      <charset val="134"/>
    </font>
    <font>
      <sz val="12"/>
      <color theme="1"/>
      <name val="宋体"/>
      <charset val="134"/>
    </font>
    <font>
      <b/>
      <sz val="10"/>
      <name val="黑体"/>
      <charset val="134"/>
    </font>
    <font>
      <b/>
      <sz val="10"/>
      <name val="宋体"/>
      <charset val="134"/>
      <scheme val="minor"/>
    </font>
    <font>
      <sz val="10"/>
      <name val="宋体"/>
      <charset val="0"/>
    </font>
    <font>
      <sz val="10"/>
      <name val="宋体"/>
      <charset val="134"/>
    </font>
    <font>
      <sz val="10"/>
      <color rgb="FFFF0000"/>
      <name val="宋体"/>
      <charset val="134"/>
      <scheme val="minor"/>
    </font>
    <font>
      <sz val="12"/>
      <color theme="1"/>
      <name val="黑体"/>
      <charset val="134"/>
    </font>
    <font>
      <sz val="11"/>
      <color theme="1"/>
      <name val="黑体"/>
      <charset val="134"/>
    </font>
    <font>
      <sz val="10"/>
      <color theme="1"/>
      <name val="宋体"/>
      <charset val="134"/>
      <scheme val="minor"/>
    </font>
    <font>
      <sz val="22"/>
      <color theme="1"/>
      <name val="方正小标宋简体"/>
      <charset val="134"/>
    </font>
    <font>
      <sz val="11"/>
      <color theme="1"/>
      <name val="宋体"/>
      <charset val="0"/>
      <scheme val="minor"/>
    </font>
    <font>
      <u/>
      <sz val="11"/>
      <color rgb="FF0000FF"/>
      <name val="宋体"/>
      <charset val="0"/>
      <scheme val="minor"/>
    </font>
    <font>
      <sz val="11"/>
      <color theme="0"/>
      <name val="宋体"/>
      <charset val="0"/>
      <scheme val="minor"/>
    </font>
    <font>
      <b/>
      <sz val="11"/>
      <color rgb="FFFFFFFF"/>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sz val="11"/>
      <color rgb="FF006100"/>
      <name val="宋体"/>
      <charset val="0"/>
      <scheme val="minor"/>
    </font>
    <font>
      <b/>
      <sz val="13"/>
      <color theme="3"/>
      <name val="宋体"/>
      <charset val="134"/>
      <scheme val="minor"/>
    </font>
    <font>
      <sz val="11"/>
      <color rgb="FFFA7D00"/>
      <name val="宋体"/>
      <charset val="0"/>
      <scheme val="minor"/>
    </font>
    <font>
      <sz val="9"/>
      <name val="宋体"/>
      <charset val="134"/>
    </font>
    <font>
      <sz val="11"/>
      <color rgb="FF9C650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theme="9" tint="0.8"/>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4"/>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8" borderId="0" applyNumberFormat="0" applyBorder="0" applyAlignment="0" applyProtection="0">
      <alignment vertical="center"/>
    </xf>
    <xf numFmtId="0" fontId="20" fillId="9"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22" fillId="11" borderId="0" applyNumberFormat="0" applyBorder="0" applyAlignment="0" applyProtection="0">
      <alignment vertical="center"/>
    </xf>
    <xf numFmtId="43" fontId="0" fillId="0" borderId="0" applyFont="0" applyFill="0" applyBorder="0" applyAlignment="0" applyProtection="0">
      <alignment vertical="center"/>
    </xf>
    <xf numFmtId="0" fontId="18" fillId="12"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3" borderId="8" applyNumberFormat="0" applyFont="0" applyAlignment="0" applyProtection="0">
      <alignment vertical="center"/>
    </xf>
    <xf numFmtId="0" fontId="18" fillId="15" borderId="0" applyNumberFormat="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0" applyNumberFormat="0" applyFill="0" applyAlignment="0" applyProtection="0">
      <alignment vertical="center"/>
    </xf>
    <xf numFmtId="0" fontId="31" fillId="0" borderId="10" applyNumberFormat="0" applyFill="0" applyAlignment="0" applyProtection="0">
      <alignment vertical="center"/>
    </xf>
    <xf numFmtId="0" fontId="18" fillId="24" borderId="0" applyNumberFormat="0" applyBorder="0" applyAlignment="0" applyProtection="0">
      <alignment vertical="center"/>
    </xf>
    <xf numFmtId="0" fontId="25" fillId="0" borderId="12" applyNumberFormat="0" applyFill="0" applyAlignment="0" applyProtection="0">
      <alignment vertical="center"/>
    </xf>
    <xf numFmtId="0" fontId="18" fillId="28" borderId="0" applyNumberFormat="0" applyBorder="0" applyAlignment="0" applyProtection="0">
      <alignment vertical="center"/>
    </xf>
    <xf numFmtId="0" fontId="21" fillId="10" borderId="7" applyNumberFormat="0" applyAlignment="0" applyProtection="0">
      <alignment vertical="center"/>
    </xf>
    <xf numFmtId="0" fontId="35" fillId="10" borderId="6" applyNumberFormat="0" applyAlignment="0" applyProtection="0">
      <alignment vertical="center"/>
    </xf>
    <xf numFmtId="0" fontId="19" fillId="7" borderId="5" applyNumberFormat="0" applyAlignment="0" applyProtection="0">
      <alignment vertical="center"/>
    </xf>
    <xf numFmtId="0" fontId="16" fillId="23" borderId="0" applyNumberFormat="0" applyBorder="0" applyAlignment="0" applyProtection="0">
      <alignment vertical="center"/>
    </xf>
    <xf numFmtId="0" fontId="18" fillId="18" borderId="0" applyNumberFormat="0" applyBorder="0" applyAlignment="0" applyProtection="0">
      <alignment vertical="center"/>
    </xf>
    <xf numFmtId="0" fontId="32" fillId="0" borderId="11" applyNumberFormat="0" applyFill="0" applyAlignment="0" applyProtection="0">
      <alignment vertical="center"/>
    </xf>
    <xf numFmtId="0" fontId="33" fillId="0" borderId="0">
      <alignment vertical="center"/>
    </xf>
    <xf numFmtId="0" fontId="24" fillId="0" borderId="9" applyNumberFormat="0" applyFill="0" applyAlignment="0" applyProtection="0">
      <alignment vertical="center"/>
    </xf>
    <xf numFmtId="0" fontId="30" fillId="22" borderId="0" applyNumberFormat="0" applyBorder="0" applyAlignment="0" applyProtection="0">
      <alignment vertical="center"/>
    </xf>
    <xf numFmtId="0" fontId="34" fillId="30" borderId="0" applyNumberFormat="0" applyBorder="0" applyAlignment="0" applyProtection="0">
      <alignment vertical="center"/>
    </xf>
    <xf numFmtId="0" fontId="16" fillId="29" borderId="0" applyNumberFormat="0" applyBorder="0" applyAlignment="0" applyProtection="0">
      <alignment vertical="center"/>
    </xf>
    <xf numFmtId="0" fontId="18" fillId="6" borderId="0" applyNumberFormat="0" applyBorder="0" applyAlignment="0" applyProtection="0">
      <alignment vertical="center"/>
    </xf>
    <xf numFmtId="0" fontId="16" fillId="14" borderId="0" applyNumberFormat="0" applyBorder="0" applyAlignment="0" applyProtection="0">
      <alignment vertical="center"/>
    </xf>
    <xf numFmtId="0" fontId="16" fillId="27" borderId="0" applyNumberFormat="0" applyBorder="0" applyAlignment="0" applyProtection="0">
      <alignment vertical="center"/>
    </xf>
    <xf numFmtId="0" fontId="16" fillId="19" borderId="0" applyNumberFormat="0" applyBorder="0" applyAlignment="0" applyProtection="0">
      <alignment vertical="center"/>
    </xf>
    <xf numFmtId="0" fontId="16" fillId="21" borderId="0" applyNumberFormat="0" applyBorder="0" applyAlignment="0" applyProtection="0">
      <alignment vertical="center"/>
    </xf>
    <xf numFmtId="0" fontId="18" fillId="26" borderId="0" applyNumberFormat="0" applyBorder="0" applyAlignment="0" applyProtection="0">
      <alignment vertical="center"/>
    </xf>
    <xf numFmtId="0" fontId="18" fillId="17" borderId="0" applyNumberFormat="0" applyBorder="0" applyAlignment="0" applyProtection="0">
      <alignment vertical="center"/>
    </xf>
    <xf numFmtId="0" fontId="16" fillId="31" borderId="0" applyNumberFormat="0" applyBorder="0" applyAlignment="0" applyProtection="0">
      <alignment vertical="center"/>
    </xf>
    <xf numFmtId="0" fontId="16" fillId="20" borderId="0" applyNumberFormat="0" applyBorder="0" applyAlignment="0" applyProtection="0">
      <alignment vertical="center"/>
    </xf>
    <xf numFmtId="0" fontId="18" fillId="33" borderId="0" applyNumberFormat="0" applyBorder="0" applyAlignment="0" applyProtection="0">
      <alignment vertical="center"/>
    </xf>
    <xf numFmtId="0" fontId="16" fillId="5" borderId="0" applyNumberFormat="0" applyBorder="0" applyAlignment="0" applyProtection="0">
      <alignment vertical="center"/>
    </xf>
    <xf numFmtId="0" fontId="18" fillId="25" borderId="0" applyNumberFormat="0" applyBorder="0" applyAlignment="0" applyProtection="0">
      <alignment vertical="center"/>
    </xf>
    <xf numFmtId="0" fontId="18" fillId="16" borderId="0" applyNumberFormat="0" applyBorder="0" applyAlignment="0" applyProtection="0">
      <alignment vertical="center"/>
    </xf>
    <xf numFmtId="0" fontId="16" fillId="32" borderId="0" applyNumberFormat="0" applyBorder="0" applyAlignment="0" applyProtection="0">
      <alignment vertical="center"/>
    </xf>
    <xf numFmtId="0" fontId="18" fillId="34" borderId="0" applyNumberFormat="0" applyBorder="0" applyAlignment="0" applyProtection="0">
      <alignment vertical="center"/>
    </xf>
  </cellStyleXfs>
  <cellXfs count="103">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lignment vertical="center"/>
    </xf>
    <xf numFmtId="0" fontId="4" fillId="0" borderId="0" xfId="0" applyFont="1" applyFill="1">
      <alignment vertical="center"/>
    </xf>
    <xf numFmtId="0" fontId="4" fillId="0" borderId="0" xfId="0" applyFont="1">
      <alignment vertical="center"/>
    </xf>
    <xf numFmtId="0" fontId="4" fillId="0" borderId="0" xfId="0" applyFont="1" applyFill="1" applyAlignment="1">
      <alignment horizontal="center" vertical="center"/>
    </xf>
    <xf numFmtId="0" fontId="3" fillId="0" borderId="0" xfId="0" applyFont="1" applyFill="1">
      <alignment vertical="center"/>
    </xf>
    <xf numFmtId="0" fontId="3" fillId="0" borderId="0" xfId="0" applyFont="1" applyFill="1" applyAlignment="1">
      <alignment vertical="center" wrapText="1"/>
    </xf>
    <xf numFmtId="0" fontId="3" fillId="0" borderId="0" xfId="0" applyNumberFormat="1" applyFont="1" applyFill="1">
      <alignment vertical="center"/>
    </xf>
    <xf numFmtId="0" fontId="3" fillId="0" borderId="0" xfId="0" applyNumberFormat="1" applyFont="1" applyFill="1" applyAlignment="1">
      <alignment horizontal="center" vertical="center"/>
    </xf>
    <xf numFmtId="0" fontId="5"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6" fillId="0" borderId="0" xfId="0" applyFont="1" applyFill="1" applyAlignment="1">
      <alignment horizontal="left" vertical="center"/>
    </xf>
    <xf numFmtId="0" fontId="7" fillId="0" borderId="1" xfId="30" applyNumberFormat="1" applyFont="1" applyFill="1" applyBorder="1" applyAlignment="1">
      <alignment horizontal="center" vertical="center" wrapText="1"/>
    </xf>
    <xf numFmtId="0" fontId="7" fillId="0" borderId="1" xfId="3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2" xfId="30" applyNumberFormat="1" applyFont="1" applyFill="1" applyBorder="1" applyAlignment="1">
      <alignment horizontal="center" vertical="center" wrapText="1"/>
    </xf>
    <xf numFmtId="0" fontId="7" fillId="0" borderId="2" xfId="30"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3" xfId="0" applyNumberFormat="1" applyFont="1" applyFill="1" applyBorder="1" applyAlignment="1">
      <alignment horizontal="center" vertical="center"/>
    </xf>
    <xf numFmtId="10" fontId="4" fillId="0" borderId="3"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4" xfId="0" applyNumberFormat="1" applyFont="1" applyFill="1" applyBorder="1" applyAlignment="1">
      <alignment horizontal="center" vertical="center"/>
    </xf>
    <xf numFmtId="10" fontId="4" fillId="0" borderId="4"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10" fontId="4" fillId="0" borderId="2" xfId="0" applyNumberFormat="1" applyFont="1" applyFill="1" applyBorder="1" applyAlignment="1">
      <alignment horizontal="center" vertical="center" wrapText="1"/>
    </xf>
    <xf numFmtId="10" fontId="4" fillId="0" borderId="3" xfId="0" applyNumberFormat="1" applyFont="1" applyFill="1" applyBorder="1" applyAlignment="1">
      <alignment horizontal="center" vertical="center" wrapText="1"/>
    </xf>
    <xf numFmtId="10" fontId="4" fillId="0" borderId="4"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176" fontId="9" fillId="0" borderId="2" xfId="0" applyNumberFormat="1" applyFont="1" applyFill="1" applyBorder="1" applyAlignment="1">
      <alignment horizontal="center" vertical="center"/>
    </xf>
    <xf numFmtId="10" fontId="9" fillId="0" borderId="2" xfId="0" applyNumberFormat="1" applyFont="1" applyFill="1" applyBorder="1" applyAlignment="1">
      <alignment horizontal="center" vertical="center"/>
    </xf>
    <xf numFmtId="0" fontId="9" fillId="0" borderId="3" xfId="0" applyFont="1" applyFill="1" applyBorder="1" applyAlignment="1">
      <alignment horizontal="center" vertical="center" wrapText="1"/>
    </xf>
    <xf numFmtId="176" fontId="9" fillId="0" borderId="3" xfId="0" applyNumberFormat="1" applyFont="1" applyFill="1" applyBorder="1" applyAlignment="1">
      <alignment horizontal="center" vertical="center"/>
    </xf>
    <xf numFmtId="10" fontId="9" fillId="0" borderId="3" xfId="0" applyNumberFormat="1" applyFont="1" applyFill="1" applyBorder="1" applyAlignment="1">
      <alignment horizontal="center" vertical="center"/>
    </xf>
    <xf numFmtId="0" fontId="9" fillId="0" borderId="4" xfId="0" applyFont="1" applyFill="1" applyBorder="1" applyAlignment="1">
      <alignment horizontal="center" vertical="center" wrapText="1"/>
    </xf>
    <xf numFmtId="176" fontId="9" fillId="0" borderId="4" xfId="0" applyNumberFormat="1" applyFont="1" applyFill="1" applyBorder="1" applyAlignment="1">
      <alignment horizontal="center" vertical="center"/>
    </xf>
    <xf numFmtId="10" fontId="9" fillId="0" borderId="4" xfId="0" applyNumberFormat="1" applyFont="1" applyFill="1" applyBorder="1" applyAlignment="1">
      <alignment horizontal="center" vertical="center"/>
    </xf>
    <xf numFmtId="177" fontId="10"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xf>
    <xf numFmtId="10" fontId="4" fillId="0" borderId="2" xfId="0" applyNumberFormat="1" applyFont="1" applyFill="1" applyBorder="1" applyAlignment="1">
      <alignment horizontal="center" vertical="center"/>
    </xf>
    <xf numFmtId="177" fontId="10" fillId="0" borderId="3" xfId="0" applyNumberFormat="1" applyFont="1" applyFill="1" applyBorder="1" applyAlignment="1">
      <alignment horizontal="center" vertical="center" wrapText="1"/>
    </xf>
    <xf numFmtId="177" fontId="10" fillId="0" borderId="4"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10" fontId="4" fillId="0" borderId="1" xfId="0" applyNumberFormat="1" applyFont="1" applyFill="1" applyBorder="1" applyAlignment="1">
      <alignment horizontal="center" vertical="center"/>
    </xf>
    <xf numFmtId="0" fontId="9" fillId="0" borderId="1" xfId="30" applyNumberFormat="1" applyFont="1" applyFill="1" applyBorder="1" applyAlignment="1">
      <alignment horizontal="center" vertical="center" wrapText="1"/>
    </xf>
    <xf numFmtId="0" fontId="1" fillId="0" borderId="0" xfId="0" applyNumberFormat="1" applyFont="1" applyFill="1" applyAlignment="1">
      <alignment horizontal="center" vertical="center"/>
    </xf>
    <xf numFmtId="0" fontId="2" fillId="0" borderId="0" xfId="0" applyNumberFormat="1" applyFont="1" applyFill="1" applyAlignment="1">
      <alignment horizontal="center" vertical="center"/>
    </xf>
    <xf numFmtId="0" fontId="2" fillId="0" borderId="0" xfId="0" applyFont="1" applyFill="1" applyAlignment="1">
      <alignment horizontal="center" vertical="center"/>
    </xf>
    <xf numFmtId="0" fontId="8" fillId="0"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10" fontId="8"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178" fontId="10" fillId="0" borderId="1" xfId="31" applyNumberFormat="1" applyFont="1" applyFill="1" applyBorder="1" applyAlignment="1" applyProtection="1">
      <alignment horizontal="center" vertical="center" wrapText="1"/>
    </xf>
    <xf numFmtId="0" fontId="10" fillId="0" borderId="1" xfId="31" applyNumberFormat="1" applyFont="1" applyFill="1" applyBorder="1" applyAlignment="1" applyProtection="1">
      <alignment horizontal="center" vertical="center" wrapText="1"/>
    </xf>
    <xf numFmtId="179" fontId="4" fillId="0"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xf>
    <xf numFmtId="179" fontId="11" fillId="0" borderId="1" xfId="0" applyNumberFormat="1" applyFont="1" applyFill="1" applyBorder="1" applyAlignment="1">
      <alignment horizontal="center" vertical="center"/>
    </xf>
    <xf numFmtId="0" fontId="4" fillId="3" borderId="1" xfId="0" applyNumberFormat="1" applyFont="1" applyFill="1" applyBorder="1" applyAlignment="1" applyProtection="1">
      <alignment horizontal="center" vertical="center"/>
    </xf>
    <xf numFmtId="0" fontId="12" fillId="2" borderId="0" xfId="0" applyFont="1" applyFill="1" applyAlignment="1">
      <alignment horizontal="center" vertical="center"/>
    </xf>
    <xf numFmtId="0" fontId="8" fillId="0" borderId="1" xfId="0" applyFont="1" applyFill="1" applyBorder="1" applyAlignment="1">
      <alignment horizontal="center" vertical="center"/>
    </xf>
    <xf numFmtId="0" fontId="13" fillId="2" borderId="1" xfId="0" applyFont="1" applyFill="1" applyBorder="1" applyAlignment="1">
      <alignment horizontal="center" vertical="center"/>
    </xf>
    <xf numFmtId="9" fontId="4" fillId="0" borderId="1" xfId="0" applyNumberFormat="1" applyFont="1" applyFill="1" applyBorder="1" applyAlignment="1">
      <alignment horizontal="center" vertical="center" wrapText="1"/>
    </xf>
    <xf numFmtId="0" fontId="0" fillId="0" borderId="1" xfId="0" applyFill="1" applyBorder="1">
      <alignment vertical="center"/>
    </xf>
    <xf numFmtId="0" fontId="14" fillId="0" borderId="1" xfId="0" applyFont="1" applyFill="1" applyBorder="1">
      <alignment vertical="center"/>
    </xf>
    <xf numFmtId="0" fontId="4" fillId="0" borderId="1" xfId="0" applyFont="1" applyFill="1" applyBorder="1">
      <alignment vertical="center"/>
    </xf>
    <xf numFmtId="10"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9"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14" fillId="0" borderId="1" xfId="0" applyFont="1" applyBorder="1">
      <alignment vertical="center"/>
    </xf>
    <xf numFmtId="0" fontId="9" fillId="2"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4" fillId="0" borderId="4" xfId="0" applyFont="1" applyFill="1" applyBorder="1" applyAlignment="1">
      <alignment vertical="center" wrapText="1"/>
    </xf>
    <xf numFmtId="178" fontId="10" fillId="0" borderId="1" xfId="30" applyNumberFormat="1" applyFont="1" applyFill="1" applyBorder="1" applyAlignment="1">
      <alignment horizontal="center" vertical="center" wrapText="1"/>
    </xf>
    <xf numFmtId="0" fontId="4" fillId="0" borderId="1" xfId="0" applyFont="1" applyBorder="1" applyAlignment="1">
      <alignment horizontal="center" vertical="center"/>
    </xf>
    <xf numFmtId="178" fontId="10" fillId="0" borderId="1" xfId="0" applyNumberFormat="1" applyFont="1" applyFill="1" applyBorder="1" applyAlignment="1">
      <alignment horizontal="center" vertical="center" wrapText="1"/>
    </xf>
    <xf numFmtId="0" fontId="4" fillId="0" borderId="0" xfId="0" applyNumberFormat="1" applyFont="1" applyFill="1" applyAlignment="1">
      <alignment horizontal="center" vertical="center"/>
    </xf>
    <xf numFmtId="0" fontId="4" fillId="0" borderId="1" xfId="0" applyNumberFormat="1" applyFont="1" applyFill="1" applyBorder="1" applyAlignment="1">
      <alignment horizontal="center" vertical="center" wrapText="1"/>
    </xf>
    <xf numFmtId="0" fontId="0" fillId="0" borderId="0" xfId="0" applyAlignment="1">
      <alignment vertical="center" wrapText="1"/>
    </xf>
    <xf numFmtId="0" fontId="12" fillId="0" borderId="0" xfId="0" applyFont="1">
      <alignment vertical="center"/>
    </xf>
    <xf numFmtId="0" fontId="15" fillId="0" borderId="0" xfId="0" applyFont="1" applyAlignment="1">
      <alignment horizontal="center" vertical="center"/>
    </xf>
    <xf numFmtId="0" fontId="15" fillId="0" borderId="0" xfId="0" applyFont="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xf>
    <xf numFmtId="10" fontId="5" fillId="0" borderId="1" xfId="0" applyNumberFormat="1" applyFont="1" applyFill="1" applyBorder="1" applyAlignment="1">
      <alignment horizontal="center" vertical="center"/>
    </xf>
    <xf numFmtId="180" fontId="5"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ont>
        <b val="0"/>
        <i val="0"/>
        <strike val="0"/>
        <u val="none"/>
        <sz val="12"/>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
  <sheetViews>
    <sheetView view="pageBreakPreview" zoomScale="90" zoomScaleNormal="100" workbookViewId="0">
      <pane xSplit="2" ySplit="3" topLeftCell="C3" activePane="bottomRight" state="frozen"/>
      <selection/>
      <selection pane="topRight"/>
      <selection pane="bottomLeft"/>
      <selection pane="bottomRight" activeCell="D6" sqref="D6"/>
    </sheetView>
  </sheetViews>
  <sheetFormatPr defaultColWidth="9" defaultRowHeight="13.5"/>
  <cols>
    <col min="1" max="1" width="6.375" customWidth="1"/>
    <col min="2" max="2" width="12.625" style="92" customWidth="1"/>
    <col min="3" max="3" width="14.375" customWidth="1"/>
    <col min="4" max="4" width="14.75" customWidth="1"/>
    <col min="5" max="5" width="14.875" customWidth="1"/>
    <col min="6" max="6" width="14.5" customWidth="1"/>
    <col min="7" max="7" width="10.875" customWidth="1"/>
    <col min="8" max="8" width="10.5" customWidth="1"/>
    <col min="9" max="9" width="14" customWidth="1"/>
    <col min="10" max="10" width="15.5" customWidth="1"/>
    <col min="11" max="11" width="10.25" customWidth="1"/>
    <col min="12" max="12" width="10.625" customWidth="1"/>
    <col min="13" max="13" width="15.375" customWidth="1"/>
  </cols>
  <sheetData>
    <row r="1" ht="32" customHeight="1" spans="1:1">
      <c r="A1" s="93" t="s">
        <v>0</v>
      </c>
    </row>
    <row r="2" ht="39" customHeight="1" spans="1:13">
      <c r="A2" s="94" t="s">
        <v>1</v>
      </c>
      <c r="B2" s="95"/>
      <c r="C2" s="94"/>
      <c r="D2" s="94"/>
      <c r="E2" s="94"/>
      <c r="F2" s="94"/>
      <c r="G2" s="94"/>
      <c r="H2" s="94"/>
      <c r="I2" s="94"/>
      <c r="J2" s="94"/>
      <c r="K2" s="94"/>
      <c r="L2" s="94"/>
      <c r="M2" s="94"/>
    </row>
    <row r="3" ht="66" customHeight="1" spans="1:13">
      <c r="A3" s="96" t="s">
        <v>2</v>
      </c>
      <c r="B3" s="97" t="s">
        <v>3</v>
      </c>
      <c r="C3" s="97" t="s">
        <v>4</v>
      </c>
      <c r="D3" s="97" t="s">
        <v>5</v>
      </c>
      <c r="E3" s="97" t="s">
        <v>6</v>
      </c>
      <c r="F3" s="97" t="s">
        <v>7</v>
      </c>
      <c r="G3" s="97" t="s">
        <v>8</v>
      </c>
      <c r="H3" s="97" t="s">
        <v>9</v>
      </c>
      <c r="I3" s="97" t="s">
        <v>10</v>
      </c>
      <c r="J3" s="97" t="s">
        <v>11</v>
      </c>
      <c r="K3" s="96" t="s">
        <v>12</v>
      </c>
      <c r="L3" s="97" t="s">
        <v>13</v>
      </c>
      <c r="M3" s="97" t="s">
        <v>14</v>
      </c>
    </row>
    <row r="4" ht="24" customHeight="1" spans="1:13">
      <c r="A4" s="96"/>
      <c r="B4" s="97" t="s">
        <v>15</v>
      </c>
      <c r="C4" s="97">
        <f>SUM(C5:C19)</f>
        <v>43951</v>
      </c>
      <c r="D4" s="97">
        <f>SUM(D5:D19)</f>
        <v>27097.065783</v>
      </c>
      <c r="E4" s="97">
        <f>SUM(E5:E19)</f>
        <v>20986.766669</v>
      </c>
      <c r="F4" s="97">
        <f>D4-E4</f>
        <v>6110.299114</v>
      </c>
      <c r="G4" s="98">
        <f>E4/D4</f>
        <v>0.774503292609879</v>
      </c>
      <c r="H4" s="97">
        <f>SUM(H5:H19)</f>
        <v>16851</v>
      </c>
      <c r="I4" s="97">
        <f>SUM(I5:I19)</f>
        <v>25128.618803</v>
      </c>
      <c r="J4" s="97">
        <f>SUM(J5:J19)</f>
        <v>18822.381197</v>
      </c>
      <c r="K4" s="98">
        <f>I4/C4</f>
        <v>0.571741685126618</v>
      </c>
      <c r="L4" s="97">
        <f>SUM(L5:L19)</f>
        <v>15777</v>
      </c>
      <c r="M4" s="97">
        <f>SUM(M5:M19)</f>
        <v>59728</v>
      </c>
    </row>
    <row r="5" ht="25" customHeight="1" spans="1:13">
      <c r="A5" s="96">
        <v>1</v>
      </c>
      <c r="B5" s="97" t="s">
        <v>16</v>
      </c>
      <c r="C5" s="96">
        <v>606.3838</v>
      </c>
      <c r="D5" s="96">
        <v>606.3838</v>
      </c>
      <c r="E5" s="96">
        <v>606.3838</v>
      </c>
      <c r="F5" s="99">
        <f t="shared" ref="F5:F12" si="0">D5-E5</f>
        <v>0</v>
      </c>
      <c r="G5" s="100">
        <f t="shared" ref="G5:G10" si="1">E5/D5</f>
        <v>1</v>
      </c>
      <c r="H5" s="96">
        <v>0</v>
      </c>
      <c r="I5" s="96">
        <v>606.3838</v>
      </c>
      <c r="J5" s="101">
        <f>C5-I5</f>
        <v>0</v>
      </c>
      <c r="K5" s="100">
        <f t="shared" ref="K5:K15" si="2">I5/C5*100%</f>
        <v>1</v>
      </c>
      <c r="L5" s="96">
        <v>0</v>
      </c>
      <c r="M5" s="97">
        <f t="shared" ref="M5:M21" si="3">C5+L5</f>
        <v>606.3838</v>
      </c>
    </row>
    <row r="6" ht="25" customHeight="1" spans="1:13">
      <c r="A6" s="96">
        <v>2</v>
      </c>
      <c r="B6" s="97" t="s">
        <v>17</v>
      </c>
      <c r="C6" s="96">
        <v>1609.965</v>
      </c>
      <c r="D6" s="96">
        <v>1609.965</v>
      </c>
      <c r="E6" s="96">
        <v>1609.965</v>
      </c>
      <c r="F6" s="99">
        <f t="shared" si="0"/>
        <v>0</v>
      </c>
      <c r="G6" s="100">
        <f t="shared" si="1"/>
        <v>1</v>
      </c>
      <c r="H6" s="96">
        <v>0</v>
      </c>
      <c r="I6" s="96">
        <v>1609.965</v>
      </c>
      <c r="J6" s="101">
        <f>C6-I6</f>
        <v>0</v>
      </c>
      <c r="K6" s="100">
        <f t="shared" si="2"/>
        <v>1</v>
      </c>
      <c r="L6" s="96">
        <v>0</v>
      </c>
      <c r="M6" s="97">
        <f t="shared" si="3"/>
        <v>1609.965</v>
      </c>
    </row>
    <row r="7" ht="25" customHeight="1" spans="1:13">
      <c r="A7" s="96">
        <v>3</v>
      </c>
      <c r="B7" s="97" t="s">
        <v>18</v>
      </c>
      <c r="C7" s="99">
        <f>30851.468-136.221497-829.005902-4150</f>
        <v>25736.240601</v>
      </c>
      <c r="D7" s="99">
        <v>14572.240601</v>
      </c>
      <c r="E7" s="99">
        <f>12922.709182+0.582058-400+0.004473-0.002614</f>
        <v>12523.293099</v>
      </c>
      <c r="F7" s="99">
        <f t="shared" si="0"/>
        <v>2048.947502</v>
      </c>
      <c r="G7" s="100">
        <f t="shared" si="1"/>
        <v>0.859393791380346</v>
      </c>
      <c r="H7" s="96">
        <v>11164</v>
      </c>
      <c r="I7" s="99">
        <f>15639.571678-400+0.004473-0.002614</f>
        <v>15239.573537</v>
      </c>
      <c r="J7" s="99">
        <f>C7-I7</f>
        <v>10496.667064</v>
      </c>
      <c r="K7" s="100">
        <f t="shared" si="2"/>
        <v>0.592144508332264</v>
      </c>
      <c r="L7" s="96">
        <v>5734</v>
      </c>
      <c r="M7" s="97">
        <f t="shared" si="3"/>
        <v>31470.240601</v>
      </c>
    </row>
    <row r="8" ht="25" customHeight="1" spans="1:13">
      <c r="A8" s="96">
        <v>4</v>
      </c>
      <c r="B8" s="97" t="s">
        <v>19</v>
      </c>
      <c r="C8" s="96">
        <f>D8+H8</f>
        <v>2267.792583</v>
      </c>
      <c r="D8" s="96">
        <f>2069.8677-2.075117</f>
        <v>2067.792583</v>
      </c>
      <c r="E8" s="96">
        <v>1010.030756</v>
      </c>
      <c r="F8" s="99">
        <f t="shared" si="0"/>
        <v>1057.761827</v>
      </c>
      <c r="G8" s="100">
        <f t="shared" si="1"/>
        <v>0.488458448058956</v>
      </c>
      <c r="H8" s="96">
        <v>200</v>
      </c>
      <c r="I8" s="96">
        <v>1010.030756</v>
      </c>
      <c r="J8" s="99">
        <f t="shared" ref="J8:J14" si="4">C8-I8</f>
        <v>1257.761827</v>
      </c>
      <c r="K8" s="100">
        <f t="shared" si="2"/>
        <v>0.445380571208968</v>
      </c>
      <c r="L8" s="96">
        <v>0</v>
      </c>
      <c r="M8" s="97">
        <f t="shared" si="3"/>
        <v>2267.792583</v>
      </c>
    </row>
    <row r="9" ht="25" customHeight="1" spans="1:13">
      <c r="A9" s="96">
        <v>5</v>
      </c>
      <c r="B9" s="97" t="s">
        <v>20</v>
      </c>
      <c r="C9" s="96">
        <f>7266.8525+829.005902+2.934217</f>
        <v>8098.792619</v>
      </c>
      <c r="D9" s="96">
        <f>6445.858402-350</f>
        <v>6095.858402</v>
      </c>
      <c r="E9" s="96">
        <v>4143.953853</v>
      </c>
      <c r="F9" s="99">
        <f t="shared" si="0"/>
        <v>1951.904549</v>
      </c>
      <c r="G9" s="100">
        <f t="shared" si="1"/>
        <v>0.679798246566948</v>
      </c>
      <c r="H9" s="96">
        <v>2000</v>
      </c>
      <c r="I9" s="96">
        <v>4205.846563</v>
      </c>
      <c r="J9" s="99">
        <f t="shared" si="4"/>
        <v>3892.946056</v>
      </c>
      <c r="K9" s="100">
        <f t="shared" si="2"/>
        <v>0.519317725599364</v>
      </c>
      <c r="L9" s="96">
        <v>5000</v>
      </c>
      <c r="M9" s="97">
        <f t="shared" si="3"/>
        <v>13098.792619</v>
      </c>
    </row>
    <row r="10" ht="25" customHeight="1" spans="1:13">
      <c r="A10" s="96">
        <v>6</v>
      </c>
      <c r="B10" s="97" t="s">
        <v>21</v>
      </c>
      <c r="C10" s="96">
        <f>D10+H10</f>
        <v>3168.059297</v>
      </c>
      <c r="D10" s="96">
        <f>1668.918397-0.8591</f>
        <v>1668.059297</v>
      </c>
      <c r="E10" s="96">
        <v>966.374061</v>
      </c>
      <c r="F10" s="99">
        <f t="shared" si="0"/>
        <v>701.685236</v>
      </c>
      <c r="G10" s="100">
        <f t="shared" si="1"/>
        <v>0.579340352431128</v>
      </c>
      <c r="H10" s="96">
        <v>1500</v>
      </c>
      <c r="I10" s="96">
        <v>2113.830866</v>
      </c>
      <c r="J10" s="99">
        <f t="shared" si="4"/>
        <v>1054.228431</v>
      </c>
      <c r="K10" s="100">
        <f t="shared" si="2"/>
        <v>0.667232102631948</v>
      </c>
      <c r="L10" s="96">
        <v>1500</v>
      </c>
      <c r="M10" s="97">
        <f t="shared" si="3"/>
        <v>4668.059297</v>
      </c>
    </row>
    <row r="11" ht="25" customHeight="1" spans="1:13">
      <c r="A11" s="96">
        <v>7</v>
      </c>
      <c r="B11" s="97" t="s">
        <v>22</v>
      </c>
      <c r="C11" s="96">
        <v>200</v>
      </c>
      <c r="D11" s="96"/>
      <c r="E11" s="96">
        <v>0</v>
      </c>
      <c r="F11" s="99"/>
      <c r="G11" s="96"/>
      <c r="H11" s="96">
        <v>200</v>
      </c>
      <c r="I11" s="96">
        <v>0</v>
      </c>
      <c r="J11" s="101">
        <f t="shared" si="4"/>
        <v>200</v>
      </c>
      <c r="K11" s="100">
        <f t="shared" si="2"/>
        <v>0</v>
      </c>
      <c r="L11" s="96">
        <v>600</v>
      </c>
      <c r="M11" s="97">
        <f t="shared" si="3"/>
        <v>800</v>
      </c>
    </row>
    <row r="12" ht="30" customHeight="1" spans="1:13">
      <c r="A12" s="96">
        <v>8</v>
      </c>
      <c r="B12" s="97" t="s">
        <v>23</v>
      </c>
      <c r="C12" s="96">
        <v>350</v>
      </c>
      <c r="D12" s="96">
        <v>350</v>
      </c>
      <c r="E12" s="96">
        <v>0</v>
      </c>
      <c r="F12" s="99">
        <f t="shared" ref="F12:F14" si="5">D12-E12</f>
        <v>350</v>
      </c>
      <c r="G12" s="100">
        <f>E12/D12</f>
        <v>0</v>
      </c>
      <c r="H12" s="96">
        <v>0</v>
      </c>
      <c r="I12" s="96">
        <v>0</v>
      </c>
      <c r="J12" s="101">
        <f t="shared" si="4"/>
        <v>350</v>
      </c>
      <c r="K12" s="100">
        <f t="shared" si="2"/>
        <v>0</v>
      </c>
      <c r="L12" s="96">
        <v>50</v>
      </c>
      <c r="M12" s="97">
        <f t="shared" si="3"/>
        <v>400</v>
      </c>
    </row>
    <row r="13" ht="30" customHeight="1" spans="1:13">
      <c r="A13" s="96">
        <v>9</v>
      </c>
      <c r="B13" s="97" t="s">
        <v>24</v>
      </c>
      <c r="C13" s="96">
        <v>126.7661</v>
      </c>
      <c r="D13" s="96">
        <v>126.7661</v>
      </c>
      <c r="E13" s="96">
        <v>126.7661</v>
      </c>
      <c r="F13" s="99">
        <f t="shared" si="5"/>
        <v>0</v>
      </c>
      <c r="G13" s="100">
        <f>E13/D13</f>
        <v>1</v>
      </c>
      <c r="H13" s="96">
        <v>0</v>
      </c>
      <c r="I13" s="96">
        <v>0</v>
      </c>
      <c r="J13" s="102">
        <f t="shared" si="4"/>
        <v>126.7661</v>
      </c>
      <c r="K13" s="100">
        <f t="shared" si="2"/>
        <v>0</v>
      </c>
      <c r="L13" s="96">
        <v>370</v>
      </c>
      <c r="M13" s="97">
        <f t="shared" si="3"/>
        <v>496.7661</v>
      </c>
    </row>
    <row r="14" ht="30" customHeight="1" spans="1:13">
      <c r="A14" s="96">
        <v>10</v>
      </c>
      <c r="B14" s="97" t="s">
        <v>25</v>
      </c>
      <c r="C14" s="96">
        <v>1000</v>
      </c>
      <c r="D14" s="96"/>
      <c r="E14" s="96"/>
      <c r="F14" s="99"/>
      <c r="G14" s="96"/>
      <c r="H14" s="96">
        <v>1000</v>
      </c>
      <c r="I14" s="96">
        <v>342.988281</v>
      </c>
      <c r="J14" s="101">
        <f t="shared" si="4"/>
        <v>657.011719</v>
      </c>
      <c r="K14" s="100">
        <f t="shared" si="2"/>
        <v>0.342988281</v>
      </c>
      <c r="L14" s="96">
        <v>1000</v>
      </c>
      <c r="M14" s="97">
        <f t="shared" si="3"/>
        <v>2000</v>
      </c>
    </row>
    <row r="15" ht="30" customHeight="1" spans="1:13">
      <c r="A15" s="96">
        <v>11</v>
      </c>
      <c r="B15" s="97" t="s">
        <v>26</v>
      </c>
      <c r="C15" s="96">
        <v>787</v>
      </c>
      <c r="D15" s="96"/>
      <c r="E15" s="96"/>
      <c r="F15" s="96"/>
      <c r="G15" s="96"/>
      <c r="H15" s="96">
        <v>787</v>
      </c>
      <c r="I15" s="96">
        <v>0</v>
      </c>
      <c r="J15" s="96">
        <v>787</v>
      </c>
      <c r="K15" s="100">
        <f t="shared" si="2"/>
        <v>0</v>
      </c>
      <c r="L15" s="96">
        <v>213</v>
      </c>
      <c r="M15" s="97">
        <f t="shared" si="3"/>
        <v>1000</v>
      </c>
    </row>
    <row r="16" ht="30" customHeight="1" spans="1:13">
      <c r="A16" s="96">
        <v>12</v>
      </c>
      <c r="B16" s="97" t="s">
        <v>27</v>
      </c>
      <c r="C16" s="96"/>
      <c r="D16" s="96"/>
      <c r="E16" s="96"/>
      <c r="F16" s="96"/>
      <c r="G16" s="96"/>
      <c r="H16" s="96"/>
      <c r="I16" s="96"/>
      <c r="J16" s="96"/>
      <c r="K16" s="96"/>
      <c r="L16" s="96">
        <v>50</v>
      </c>
      <c r="M16" s="97">
        <f t="shared" si="3"/>
        <v>50</v>
      </c>
    </row>
    <row r="17" ht="30" customHeight="1" spans="1:13">
      <c r="A17" s="96">
        <v>13</v>
      </c>
      <c r="B17" s="97" t="s">
        <v>28</v>
      </c>
      <c r="C17" s="96"/>
      <c r="D17" s="96"/>
      <c r="E17" s="96"/>
      <c r="F17" s="96"/>
      <c r="G17" s="96"/>
      <c r="H17" s="96"/>
      <c r="I17" s="96"/>
      <c r="J17" s="96"/>
      <c r="K17" s="96"/>
      <c r="L17" s="96">
        <v>360</v>
      </c>
      <c r="M17" s="97">
        <f t="shared" si="3"/>
        <v>360</v>
      </c>
    </row>
    <row r="18" ht="30" customHeight="1" spans="1:13">
      <c r="A18" s="96">
        <v>14</v>
      </c>
      <c r="B18" s="97" t="s">
        <v>29</v>
      </c>
      <c r="C18" s="96"/>
      <c r="D18" s="96"/>
      <c r="E18" s="96"/>
      <c r="F18" s="96"/>
      <c r="G18" s="96"/>
      <c r="H18" s="96"/>
      <c r="I18" s="96"/>
      <c r="J18" s="96"/>
      <c r="K18" s="96"/>
      <c r="L18" s="96">
        <v>300</v>
      </c>
      <c r="M18" s="97">
        <f t="shared" si="3"/>
        <v>300</v>
      </c>
    </row>
    <row r="19" ht="30" customHeight="1" spans="1:13">
      <c r="A19" s="96">
        <v>15</v>
      </c>
      <c r="B19" s="97" t="s">
        <v>30</v>
      </c>
      <c r="C19" s="96"/>
      <c r="D19" s="96"/>
      <c r="E19" s="96"/>
      <c r="F19" s="96"/>
      <c r="G19" s="96"/>
      <c r="H19" s="96"/>
      <c r="I19" s="96"/>
      <c r="J19" s="96"/>
      <c r="K19" s="96"/>
      <c r="L19" s="96">
        <v>600</v>
      </c>
      <c r="M19" s="97">
        <f t="shared" si="3"/>
        <v>600</v>
      </c>
    </row>
  </sheetData>
  <mergeCells count="1">
    <mergeCell ref="A2:M2"/>
  </mergeCells>
  <pageMargins left="0.75" right="0.75" top="0.472222222222222" bottom="0.432638888888889" header="0.5" footer="0.5"/>
  <pageSetup paperSize="9" scale="8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J87"/>
  <sheetViews>
    <sheetView tabSelected="1" view="pageBreakPreview" zoomScaleNormal="100" workbookViewId="0">
      <pane xSplit="5" ySplit="4" topLeftCell="J5" activePane="bottomRight" state="frozen"/>
      <selection/>
      <selection pane="topRight"/>
      <selection pane="bottomLeft"/>
      <selection pane="bottomRight" activeCell="S8" sqref="S8"/>
    </sheetView>
  </sheetViews>
  <sheetFormatPr defaultColWidth="9" defaultRowHeight="13.5"/>
  <cols>
    <col min="1" max="1" width="4.25" style="7" customWidth="1"/>
    <col min="2" max="2" width="6.25" style="8" customWidth="1"/>
    <col min="3" max="3" width="7.875" style="8" customWidth="1"/>
    <col min="4" max="4" width="5.875" style="8" customWidth="1"/>
    <col min="5" max="5" width="10.5" style="7" customWidth="1"/>
    <col min="6" max="6" width="7" style="7" customWidth="1"/>
    <col min="7" max="7" width="8.5" style="7" customWidth="1"/>
    <col min="8" max="8" width="7.625" style="7" customWidth="1"/>
    <col min="9" max="9" width="6.375" style="8" customWidth="1"/>
    <col min="10" max="10" width="33.125" style="8" customWidth="1"/>
    <col min="11" max="11" width="16.125" style="9" customWidth="1"/>
    <col min="12" max="12" width="13.75" style="10" customWidth="1"/>
    <col min="13" max="13" width="10.375" style="9" customWidth="1"/>
    <col min="14" max="14" width="14.875" style="7" customWidth="1"/>
    <col min="15" max="17" width="12.625" style="7"/>
    <col min="18" max="18" width="15.75" style="8" customWidth="1"/>
    <col min="19" max="19" width="13.875" style="7" customWidth="1"/>
    <col min="20" max="16384" width="9" style="7"/>
  </cols>
  <sheetData>
    <row r="1" ht="33" customHeight="1" spans="1:1">
      <c r="A1" s="11" t="s">
        <v>31</v>
      </c>
    </row>
    <row r="2" s="1" customFormat="1" ht="44" customHeight="1" spans="1:19">
      <c r="A2" s="12" t="s">
        <v>1</v>
      </c>
      <c r="B2" s="13"/>
      <c r="C2" s="13"/>
      <c r="D2" s="13"/>
      <c r="E2" s="12"/>
      <c r="F2" s="12"/>
      <c r="G2" s="12"/>
      <c r="H2" s="12"/>
      <c r="I2" s="13"/>
      <c r="J2" s="13"/>
      <c r="K2" s="57"/>
      <c r="L2" s="57"/>
      <c r="M2" s="57"/>
      <c r="N2" s="12"/>
      <c r="O2" s="12"/>
      <c r="P2" s="12"/>
      <c r="Q2" s="12"/>
      <c r="R2" s="13"/>
      <c r="S2" s="12"/>
    </row>
    <row r="3" s="2" customFormat="1" ht="33" customHeight="1" spans="1:36">
      <c r="A3" s="14" t="s">
        <v>32</v>
      </c>
      <c r="B3" s="14"/>
      <c r="C3" s="14"/>
      <c r="D3" s="14"/>
      <c r="E3" s="14"/>
      <c r="F3" s="14"/>
      <c r="G3" s="14"/>
      <c r="H3" s="14"/>
      <c r="I3" s="14"/>
      <c r="J3" s="14"/>
      <c r="K3" s="58"/>
      <c r="L3" s="58"/>
      <c r="M3" s="58"/>
      <c r="N3" s="59"/>
      <c r="O3" s="59"/>
      <c r="P3" s="59"/>
      <c r="Q3" s="59"/>
      <c r="R3" s="59"/>
      <c r="S3" s="59"/>
      <c r="T3" s="72" t="s">
        <v>33</v>
      </c>
      <c r="U3" s="72"/>
      <c r="V3" s="72"/>
      <c r="W3" s="72"/>
      <c r="X3" s="72"/>
      <c r="Y3" s="72"/>
      <c r="Z3" s="72"/>
      <c r="AA3" s="72"/>
      <c r="AB3" s="72"/>
      <c r="AC3" s="72"/>
      <c r="AD3" s="72"/>
      <c r="AE3" s="72"/>
      <c r="AF3" s="72"/>
      <c r="AG3" s="72"/>
      <c r="AH3" s="72"/>
      <c r="AI3" s="72"/>
      <c r="AJ3" s="72"/>
    </row>
    <row r="4" ht="50" customHeight="1" spans="1:36">
      <c r="A4" s="15" t="s">
        <v>2</v>
      </c>
      <c r="B4" s="16" t="s">
        <v>34</v>
      </c>
      <c r="C4" s="16" t="s">
        <v>35</v>
      </c>
      <c r="D4" s="17" t="s">
        <v>36</v>
      </c>
      <c r="E4" s="17" t="s">
        <v>37</v>
      </c>
      <c r="F4" s="17" t="s">
        <v>38</v>
      </c>
      <c r="G4" s="17" t="s">
        <v>39</v>
      </c>
      <c r="H4" s="17" t="s">
        <v>40</v>
      </c>
      <c r="I4" s="17" t="s">
        <v>3</v>
      </c>
      <c r="J4" s="17" t="s">
        <v>41</v>
      </c>
      <c r="K4" s="60" t="s">
        <v>42</v>
      </c>
      <c r="L4" s="60" t="s">
        <v>43</v>
      </c>
      <c r="M4" s="60" t="s">
        <v>39</v>
      </c>
      <c r="N4" s="61" t="s">
        <v>44</v>
      </c>
      <c r="O4" s="61" t="s">
        <v>45</v>
      </c>
      <c r="P4" s="61" t="s">
        <v>46</v>
      </c>
      <c r="Q4" s="61" t="s">
        <v>47</v>
      </c>
      <c r="R4" s="61" t="s">
        <v>48</v>
      </c>
      <c r="S4" s="73" t="s">
        <v>49</v>
      </c>
      <c r="T4" s="74" t="s">
        <v>50</v>
      </c>
      <c r="U4" s="74" t="s">
        <v>51</v>
      </c>
      <c r="V4" s="74" t="s">
        <v>52</v>
      </c>
      <c r="W4" s="74" t="s">
        <v>53</v>
      </c>
      <c r="X4" s="74" t="s">
        <v>54</v>
      </c>
      <c r="Y4" s="74" t="s">
        <v>55</v>
      </c>
      <c r="Z4" s="74" t="s">
        <v>56</v>
      </c>
      <c r="AA4" s="74" t="s">
        <v>57</v>
      </c>
      <c r="AB4" s="74" t="s">
        <v>58</v>
      </c>
      <c r="AC4" s="74" t="s">
        <v>59</v>
      </c>
      <c r="AD4" s="74" t="s">
        <v>60</v>
      </c>
      <c r="AE4" s="74" t="s">
        <v>61</v>
      </c>
      <c r="AF4" s="74" t="s">
        <v>62</v>
      </c>
      <c r="AG4" s="74" t="s">
        <v>63</v>
      </c>
      <c r="AH4" s="74" t="s">
        <v>64</v>
      </c>
      <c r="AI4" s="74" t="s">
        <v>65</v>
      </c>
      <c r="AJ4" s="74" t="s">
        <v>66</v>
      </c>
    </row>
    <row r="5" s="3" customFormat="1" ht="24" customHeight="1" spans="1:36">
      <c r="A5" s="18"/>
      <c r="B5" s="19"/>
      <c r="C5" s="19"/>
      <c r="D5" s="20"/>
      <c r="E5" s="20"/>
      <c r="F5" s="20"/>
      <c r="G5" s="20"/>
      <c r="H5" s="20"/>
      <c r="I5" s="20"/>
      <c r="J5" s="17"/>
      <c r="K5" s="60">
        <f>SUM(K6:K87)</f>
        <v>51501</v>
      </c>
      <c r="L5" s="60">
        <f>SUM(L6:L87)</f>
        <v>26069.982802</v>
      </c>
      <c r="M5" s="60">
        <f>SUM(M6:M87)</f>
        <v>25431.017198</v>
      </c>
      <c r="N5" s="60">
        <f>SUM(N6:N87)</f>
        <v>8904.258334</v>
      </c>
      <c r="O5" s="55">
        <f t="shared" ref="O5:O10" si="0">(N5+L5)/K5</f>
        <v>0.67909829199433</v>
      </c>
      <c r="P5" s="62"/>
      <c r="Q5" s="62"/>
      <c r="R5" s="17"/>
      <c r="S5" s="73"/>
      <c r="T5" s="74"/>
      <c r="U5" s="74"/>
      <c r="V5" s="74"/>
      <c r="W5" s="74"/>
      <c r="X5" s="74"/>
      <c r="Y5" s="74"/>
      <c r="Z5" s="74"/>
      <c r="AA5" s="74"/>
      <c r="AB5" s="74"/>
      <c r="AC5" s="74"/>
      <c r="AD5" s="74"/>
      <c r="AE5" s="74"/>
      <c r="AF5" s="74"/>
      <c r="AG5" s="74"/>
      <c r="AH5" s="74"/>
      <c r="AI5" s="74"/>
      <c r="AJ5" s="74"/>
    </row>
    <row r="6" s="4" customFormat="1" ht="52" customHeight="1" spans="1:36">
      <c r="A6" s="21">
        <v>1</v>
      </c>
      <c r="B6" s="22" t="s">
        <v>67</v>
      </c>
      <c r="C6" s="22" t="s">
        <v>68</v>
      </c>
      <c r="D6" s="22" t="s">
        <v>69</v>
      </c>
      <c r="E6" s="22">
        <v>8500</v>
      </c>
      <c r="F6" s="22">
        <v>8500</v>
      </c>
      <c r="G6" s="22">
        <f>E6-F6</f>
        <v>0</v>
      </c>
      <c r="H6" s="23">
        <f>F6/E6</f>
        <v>1</v>
      </c>
      <c r="I6" s="33" t="s">
        <v>18</v>
      </c>
      <c r="J6" s="23" t="s">
        <v>70</v>
      </c>
      <c r="K6" s="63">
        <v>378.828396</v>
      </c>
      <c r="L6" s="63">
        <v>378.828396</v>
      </c>
      <c r="M6" s="63">
        <v>0</v>
      </c>
      <c r="N6" s="21"/>
      <c r="O6" s="55">
        <f t="shared" si="0"/>
        <v>1</v>
      </c>
      <c r="P6" s="55"/>
      <c r="Q6" s="55">
        <f t="shared" ref="Q6:Q10" si="1">(P6+N6+L6)/K6</f>
        <v>1</v>
      </c>
      <c r="R6" s="75" t="s">
        <v>71</v>
      </c>
      <c r="S6" s="21"/>
      <c r="T6" s="76"/>
      <c r="U6" s="76"/>
      <c r="V6" s="76"/>
      <c r="W6" s="77"/>
      <c r="X6" s="77"/>
      <c r="Y6" s="77"/>
      <c r="Z6" s="77"/>
      <c r="AA6" s="77"/>
      <c r="AB6" s="77"/>
      <c r="AC6" s="77"/>
      <c r="AD6" s="77"/>
      <c r="AE6" s="77"/>
      <c r="AF6" s="77"/>
      <c r="AG6" s="77"/>
      <c r="AH6" s="77"/>
      <c r="AI6" s="77"/>
      <c r="AJ6" s="77"/>
    </row>
    <row r="7" s="4" customFormat="1" ht="27" customHeight="1" spans="1:36">
      <c r="A7" s="21"/>
      <c r="B7" s="22"/>
      <c r="C7" s="22"/>
      <c r="D7" s="22"/>
      <c r="E7" s="22"/>
      <c r="F7" s="22"/>
      <c r="G7" s="22"/>
      <c r="H7" s="23"/>
      <c r="I7" s="25"/>
      <c r="J7" s="23" t="s">
        <v>72</v>
      </c>
      <c r="K7" s="63">
        <f>5392.219033-0.582058</f>
        <v>5391.636975</v>
      </c>
      <c r="L7" s="63">
        <f>5392.219033-0.582058</f>
        <v>5391.636975</v>
      </c>
      <c r="M7" s="63">
        <v>0</v>
      </c>
      <c r="N7" s="21"/>
      <c r="O7" s="55">
        <f t="shared" si="0"/>
        <v>1</v>
      </c>
      <c r="P7" s="55"/>
      <c r="Q7" s="55">
        <f t="shared" si="1"/>
        <v>1</v>
      </c>
      <c r="R7" s="75" t="s">
        <v>71</v>
      </c>
      <c r="S7" s="21"/>
      <c r="T7" s="76"/>
      <c r="U7" s="76"/>
      <c r="V7" s="76"/>
      <c r="W7" s="77"/>
      <c r="X7" s="77"/>
      <c r="Y7" s="77"/>
      <c r="Z7" s="77"/>
      <c r="AA7" s="77"/>
      <c r="AB7" s="77"/>
      <c r="AC7" s="77"/>
      <c r="AD7" s="77"/>
      <c r="AE7" s="77"/>
      <c r="AF7" s="77"/>
      <c r="AG7" s="77"/>
      <c r="AH7" s="77"/>
      <c r="AI7" s="77"/>
      <c r="AJ7" s="77"/>
    </row>
    <row r="8" s="4" customFormat="1" ht="27" customHeight="1" spans="1:36">
      <c r="A8" s="21"/>
      <c r="B8" s="22"/>
      <c r="C8" s="22"/>
      <c r="D8" s="22"/>
      <c r="E8" s="22"/>
      <c r="F8" s="22"/>
      <c r="G8" s="22"/>
      <c r="H8" s="23"/>
      <c r="I8" s="25"/>
      <c r="J8" s="23" t="s">
        <v>73</v>
      </c>
      <c r="K8" s="63">
        <v>116.784</v>
      </c>
      <c r="L8" s="63">
        <v>116.784</v>
      </c>
      <c r="M8" s="63">
        <v>0</v>
      </c>
      <c r="N8" s="21"/>
      <c r="O8" s="55">
        <f t="shared" si="0"/>
        <v>1</v>
      </c>
      <c r="P8" s="55"/>
      <c r="Q8" s="55">
        <f t="shared" si="1"/>
        <v>1</v>
      </c>
      <c r="R8" s="75" t="s">
        <v>71</v>
      </c>
      <c r="S8" s="21"/>
      <c r="T8" s="76"/>
      <c r="U8" s="76"/>
      <c r="V8" s="76"/>
      <c r="W8" s="77"/>
      <c r="X8" s="77"/>
      <c r="Y8" s="77"/>
      <c r="Z8" s="77"/>
      <c r="AA8" s="77"/>
      <c r="AB8" s="77"/>
      <c r="AC8" s="77"/>
      <c r="AD8" s="77"/>
      <c r="AE8" s="77"/>
      <c r="AF8" s="77"/>
      <c r="AG8" s="77"/>
      <c r="AH8" s="77"/>
      <c r="AI8" s="77"/>
      <c r="AJ8" s="77"/>
    </row>
    <row r="9" s="4" customFormat="1" ht="27" customHeight="1" spans="1:36">
      <c r="A9" s="21"/>
      <c r="B9" s="22"/>
      <c r="C9" s="22"/>
      <c r="D9" s="22"/>
      <c r="E9" s="22"/>
      <c r="F9" s="22"/>
      <c r="G9" s="22"/>
      <c r="H9" s="23"/>
      <c r="I9" s="25"/>
      <c r="J9" s="64" t="s">
        <v>74</v>
      </c>
      <c r="K9" s="54">
        <v>328.9015</v>
      </c>
      <c r="L9" s="54">
        <v>328.9015</v>
      </c>
      <c r="M9" s="63">
        <v>0</v>
      </c>
      <c r="N9" s="21"/>
      <c r="O9" s="55">
        <f t="shared" si="0"/>
        <v>1</v>
      </c>
      <c r="P9" s="55"/>
      <c r="Q9" s="55">
        <f t="shared" si="1"/>
        <v>1</v>
      </c>
      <c r="R9" s="75" t="s">
        <v>71</v>
      </c>
      <c r="S9" s="21"/>
      <c r="T9" s="76"/>
      <c r="U9" s="76"/>
      <c r="V9" s="76"/>
      <c r="W9" s="77"/>
      <c r="X9" s="77"/>
      <c r="Y9" s="77"/>
      <c r="Z9" s="77"/>
      <c r="AA9" s="77"/>
      <c r="AB9" s="77"/>
      <c r="AC9" s="77"/>
      <c r="AD9" s="77"/>
      <c r="AE9" s="77"/>
      <c r="AF9" s="77"/>
      <c r="AG9" s="77"/>
      <c r="AH9" s="77"/>
      <c r="AI9" s="77"/>
      <c r="AJ9" s="77"/>
    </row>
    <row r="10" s="4" customFormat="1" ht="27" customHeight="1" spans="1:36">
      <c r="A10" s="21"/>
      <c r="B10" s="22"/>
      <c r="C10" s="22"/>
      <c r="D10" s="22"/>
      <c r="E10" s="22"/>
      <c r="F10" s="22"/>
      <c r="G10" s="22"/>
      <c r="H10" s="23"/>
      <c r="I10" s="65"/>
      <c r="J10" s="64" t="s">
        <v>75</v>
      </c>
      <c r="K10" s="54">
        <v>0.582058</v>
      </c>
      <c r="L10" s="54">
        <v>0.582058</v>
      </c>
      <c r="M10" s="63">
        <v>0</v>
      </c>
      <c r="N10" s="21"/>
      <c r="O10" s="55">
        <f t="shared" si="0"/>
        <v>1</v>
      </c>
      <c r="P10" s="55"/>
      <c r="Q10" s="55">
        <f t="shared" si="1"/>
        <v>1</v>
      </c>
      <c r="R10" s="75" t="s">
        <v>71</v>
      </c>
      <c r="S10" s="21"/>
      <c r="T10" s="76"/>
      <c r="U10" s="76"/>
      <c r="V10" s="76"/>
      <c r="W10" s="77"/>
      <c r="X10" s="77"/>
      <c r="Y10" s="77"/>
      <c r="Z10" s="77"/>
      <c r="AA10" s="77"/>
      <c r="AB10" s="77"/>
      <c r="AC10" s="77"/>
      <c r="AD10" s="77"/>
      <c r="AE10" s="77"/>
      <c r="AF10" s="77"/>
      <c r="AG10" s="77"/>
      <c r="AH10" s="77"/>
      <c r="AI10" s="77"/>
      <c r="AJ10" s="77"/>
    </row>
    <row r="11" s="4" customFormat="1" ht="27" customHeight="1" spans="1:36">
      <c r="A11" s="21"/>
      <c r="B11" s="22"/>
      <c r="C11" s="22"/>
      <c r="D11" s="22"/>
      <c r="E11" s="22"/>
      <c r="F11" s="22"/>
      <c r="G11" s="22"/>
      <c r="H11" s="23"/>
      <c r="I11" s="29"/>
      <c r="J11" s="64" t="s">
        <v>76</v>
      </c>
      <c r="K11" s="54">
        <v>1318.039672</v>
      </c>
      <c r="L11" s="54">
        <v>1318.039672</v>
      </c>
      <c r="M11" s="63">
        <f>K11-L11</f>
        <v>0</v>
      </c>
      <c r="N11" s="21"/>
      <c r="O11" s="55">
        <f t="shared" ref="O11:O40" si="2">(N11+L11)/K11</f>
        <v>1</v>
      </c>
      <c r="P11" s="55"/>
      <c r="Q11" s="55">
        <f t="shared" ref="Q11:Q36" si="3">(P11+N11+L11)/K11</f>
        <v>1</v>
      </c>
      <c r="R11" s="21" t="s">
        <v>77</v>
      </c>
      <c r="S11" s="21"/>
      <c r="T11" s="76"/>
      <c r="U11" s="76"/>
      <c r="V11" s="76"/>
      <c r="W11" s="77"/>
      <c r="X11" s="77"/>
      <c r="Y11" s="77"/>
      <c r="Z11" s="77"/>
      <c r="AA11" s="77"/>
      <c r="AB11" s="77"/>
      <c r="AC11" s="77"/>
      <c r="AD11" s="77"/>
      <c r="AE11" s="77"/>
      <c r="AF11" s="77"/>
      <c r="AG11" s="77"/>
      <c r="AH11" s="77"/>
      <c r="AI11" s="77"/>
      <c r="AJ11" s="77"/>
    </row>
    <row r="12" s="4" customFormat="1" ht="27" customHeight="1" spans="1:36">
      <c r="A12" s="21"/>
      <c r="B12" s="22"/>
      <c r="C12" s="22"/>
      <c r="D12" s="22"/>
      <c r="E12" s="22"/>
      <c r="F12" s="22"/>
      <c r="G12" s="22"/>
      <c r="H12" s="23"/>
      <c r="I12" s="22" t="s">
        <v>21</v>
      </c>
      <c r="J12" s="64" t="s">
        <v>78</v>
      </c>
      <c r="K12" s="54">
        <v>136.221497</v>
      </c>
      <c r="L12" s="54">
        <v>136.221497</v>
      </c>
      <c r="M12" s="63">
        <v>0</v>
      </c>
      <c r="N12" s="21"/>
      <c r="O12" s="55">
        <f t="shared" si="2"/>
        <v>1</v>
      </c>
      <c r="P12" s="55"/>
      <c r="Q12" s="55">
        <f t="shared" si="3"/>
        <v>1</v>
      </c>
      <c r="R12" s="75" t="s">
        <v>71</v>
      </c>
      <c r="S12" s="21"/>
      <c r="T12" s="76"/>
      <c r="U12" s="76"/>
      <c r="V12" s="76"/>
      <c r="W12" s="77"/>
      <c r="X12" s="77"/>
      <c r="Y12" s="77"/>
      <c r="Z12" s="77"/>
      <c r="AA12" s="77"/>
      <c r="AB12" s="77"/>
      <c r="AC12" s="77"/>
      <c r="AD12" s="77"/>
      <c r="AE12" s="77"/>
      <c r="AF12" s="77"/>
      <c r="AG12" s="77"/>
      <c r="AH12" s="77"/>
      <c r="AI12" s="77"/>
      <c r="AJ12" s="77"/>
    </row>
    <row r="13" s="4" customFormat="1" ht="27" customHeight="1" spans="1:36">
      <c r="A13" s="21"/>
      <c r="B13" s="22"/>
      <c r="C13" s="22"/>
      <c r="D13" s="22"/>
      <c r="E13" s="22"/>
      <c r="F13" s="22"/>
      <c r="G13" s="22"/>
      <c r="H13" s="23"/>
      <c r="I13" s="33" t="s">
        <v>20</v>
      </c>
      <c r="J13" s="64" t="s">
        <v>79</v>
      </c>
      <c r="K13" s="54">
        <v>229.005902</v>
      </c>
      <c r="L13" s="54">
        <v>229.005902</v>
      </c>
      <c r="M13" s="63">
        <v>0</v>
      </c>
      <c r="N13" s="21"/>
      <c r="O13" s="55">
        <f t="shared" si="2"/>
        <v>1</v>
      </c>
      <c r="P13" s="55"/>
      <c r="Q13" s="55">
        <f t="shared" si="3"/>
        <v>1</v>
      </c>
      <c r="R13" s="75" t="s">
        <v>71</v>
      </c>
      <c r="S13" s="21"/>
      <c r="T13" s="76"/>
      <c r="U13" s="76"/>
      <c r="V13" s="76"/>
      <c r="W13" s="77"/>
      <c r="X13" s="77"/>
      <c r="Y13" s="77"/>
      <c r="Z13" s="77"/>
      <c r="AA13" s="77"/>
      <c r="AB13" s="77"/>
      <c r="AC13" s="77"/>
      <c r="AD13" s="77"/>
      <c r="AE13" s="77"/>
      <c r="AF13" s="77"/>
      <c r="AG13" s="77"/>
      <c r="AH13" s="77"/>
      <c r="AI13" s="77"/>
      <c r="AJ13" s="77"/>
    </row>
    <row r="14" s="4" customFormat="1" ht="27" customHeight="1" spans="1:36">
      <c r="A14" s="21"/>
      <c r="B14" s="22"/>
      <c r="C14" s="22"/>
      <c r="D14" s="22"/>
      <c r="E14" s="22"/>
      <c r="F14" s="22"/>
      <c r="G14" s="22"/>
      <c r="H14" s="23"/>
      <c r="I14" s="29"/>
      <c r="J14" s="64" t="s">
        <v>80</v>
      </c>
      <c r="K14" s="54">
        <v>600</v>
      </c>
      <c r="L14" s="54">
        <v>600</v>
      </c>
      <c r="M14" s="63">
        <v>0</v>
      </c>
      <c r="N14" s="21"/>
      <c r="O14" s="55">
        <f t="shared" si="2"/>
        <v>1</v>
      </c>
      <c r="P14" s="55"/>
      <c r="Q14" s="55">
        <f t="shared" si="3"/>
        <v>1</v>
      </c>
      <c r="R14" s="75" t="s">
        <v>71</v>
      </c>
      <c r="S14" s="21"/>
      <c r="T14" s="76"/>
      <c r="U14" s="76"/>
      <c r="V14" s="76"/>
      <c r="W14" s="77"/>
      <c r="X14" s="77"/>
      <c r="Y14" s="77"/>
      <c r="Z14" s="77"/>
      <c r="AA14" s="77"/>
      <c r="AB14" s="77"/>
      <c r="AC14" s="77"/>
      <c r="AD14" s="77"/>
      <c r="AE14" s="77"/>
      <c r="AF14" s="77"/>
      <c r="AG14" s="77"/>
      <c r="AH14" s="77"/>
      <c r="AI14" s="77"/>
      <c r="AJ14" s="77"/>
    </row>
    <row r="15" s="4" customFormat="1" ht="33" customHeight="1" spans="1:36">
      <c r="A15" s="24">
        <v>2</v>
      </c>
      <c r="B15" s="25" t="s">
        <v>81</v>
      </c>
      <c r="C15" s="25" t="s">
        <v>82</v>
      </c>
      <c r="D15" s="25" t="s">
        <v>83</v>
      </c>
      <c r="E15" s="24">
        <v>2328</v>
      </c>
      <c r="F15" s="26">
        <f>L15+L16+L17+L18+L19+L20+L21+L22+L23+L25+L26</f>
        <v>1575.456805</v>
      </c>
      <c r="G15" s="24">
        <f>E15-F15</f>
        <v>752.543195</v>
      </c>
      <c r="H15" s="27">
        <f>F15/E15</f>
        <v>0.676742613831615</v>
      </c>
      <c r="I15" s="25" t="s">
        <v>21</v>
      </c>
      <c r="J15" s="64" t="s">
        <v>84</v>
      </c>
      <c r="K15" s="54">
        <v>251.78</v>
      </c>
      <c r="L15" s="54">
        <v>245.7</v>
      </c>
      <c r="M15" s="63">
        <f>K15-L15</f>
        <v>6.08000000000001</v>
      </c>
      <c r="N15" s="21">
        <v>6.08</v>
      </c>
      <c r="O15" s="55">
        <f t="shared" si="2"/>
        <v>1</v>
      </c>
      <c r="P15" s="55"/>
      <c r="Q15" s="55">
        <f t="shared" si="3"/>
        <v>1</v>
      </c>
      <c r="R15" s="22" t="s">
        <v>85</v>
      </c>
      <c r="S15" s="21"/>
      <c r="T15" s="76"/>
      <c r="U15" s="76"/>
      <c r="V15" s="76"/>
      <c r="W15" s="77"/>
      <c r="X15" s="77"/>
      <c r="Y15" s="77"/>
      <c r="Z15" s="77"/>
      <c r="AA15" s="77"/>
      <c r="AB15" s="77"/>
      <c r="AC15" s="77"/>
      <c r="AD15" s="77"/>
      <c r="AE15" s="77"/>
      <c r="AF15" s="77"/>
      <c r="AG15" s="77"/>
      <c r="AH15" s="77"/>
      <c r="AI15" s="77"/>
      <c r="AJ15" s="77"/>
    </row>
    <row r="16" s="4" customFormat="1" ht="33" customHeight="1" spans="1:36">
      <c r="A16" s="24"/>
      <c r="B16" s="25"/>
      <c r="C16" s="25"/>
      <c r="D16" s="25"/>
      <c r="E16" s="24"/>
      <c r="F16" s="26"/>
      <c r="G16" s="24"/>
      <c r="H16" s="27"/>
      <c r="I16" s="25"/>
      <c r="J16" s="64" t="s">
        <v>86</v>
      </c>
      <c r="K16" s="54">
        <v>334.712305</v>
      </c>
      <c r="L16" s="54">
        <v>334.712305</v>
      </c>
      <c r="M16" s="63">
        <f>K16-L16</f>
        <v>0</v>
      </c>
      <c r="N16" s="21"/>
      <c r="O16" s="55">
        <f t="shared" si="2"/>
        <v>1</v>
      </c>
      <c r="P16" s="55"/>
      <c r="Q16" s="55">
        <f t="shared" si="3"/>
        <v>1</v>
      </c>
      <c r="R16" s="22" t="s">
        <v>85</v>
      </c>
      <c r="S16" s="21"/>
      <c r="T16" s="76"/>
      <c r="U16" s="76"/>
      <c r="V16" s="76"/>
      <c r="W16" s="77"/>
      <c r="X16" s="77"/>
      <c r="Y16" s="77"/>
      <c r="Z16" s="77"/>
      <c r="AA16" s="77"/>
      <c r="AB16" s="77"/>
      <c r="AC16" s="77"/>
      <c r="AD16" s="77"/>
      <c r="AE16" s="77"/>
      <c r="AF16" s="77"/>
      <c r="AG16" s="77"/>
      <c r="AH16" s="77"/>
      <c r="AI16" s="77"/>
      <c r="AJ16" s="77"/>
    </row>
    <row r="17" s="4" customFormat="1" ht="33" customHeight="1" spans="1:36">
      <c r="A17" s="24"/>
      <c r="B17" s="25"/>
      <c r="C17" s="25"/>
      <c r="D17" s="25"/>
      <c r="E17" s="24"/>
      <c r="F17" s="26"/>
      <c r="G17" s="24"/>
      <c r="H17" s="27"/>
      <c r="I17" s="25"/>
      <c r="J17" s="64" t="s">
        <v>87</v>
      </c>
      <c r="K17" s="54">
        <v>74.8545</v>
      </c>
      <c r="L17" s="54">
        <v>74.8545</v>
      </c>
      <c r="M17" s="63">
        <f>K17-L17</f>
        <v>0</v>
      </c>
      <c r="N17" s="21"/>
      <c r="O17" s="55">
        <f t="shared" si="2"/>
        <v>1</v>
      </c>
      <c r="P17" s="55"/>
      <c r="Q17" s="55">
        <f t="shared" si="3"/>
        <v>1</v>
      </c>
      <c r="R17" s="22" t="s">
        <v>85</v>
      </c>
      <c r="S17" s="21"/>
      <c r="T17" s="76"/>
      <c r="U17" s="76"/>
      <c r="V17" s="76"/>
      <c r="W17" s="77"/>
      <c r="X17" s="77"/>
      <c r="Y17" s="77"/>
      <c r="Z17" s="77"/>
      <c r="AA17" s="77"/>
      <c r="AB17" s="77"/>
      <c r="AC17" s="77"/>
      <c r="AD17" s="77"/>
      <c r="AE17" s="77"/>
      <c r="AF17" s="77"/>
      <c r="AG17" s="77"/>
      <c r="AH17" s="77"/>
      <c r="AI17" s="77"/>
      <c r="AJ17" s="77"/>
    </row>
    <row r="18" s="4" customFormat="1" ht="33" customHeight="1" spans="1:36">
      <c r="A18" s="24"/>
      <c r="B18" s="25"/>
      <c r="C18" s="25"/>
      <c r="D18" s="25"/>
      <c r="E18" s="24"/>
      <c r="F18" s="26"/>
      <c r="G18" s="24"/>
      <c r="H18" s="27"/>
      <c r="I18" s="25"/>
      <c r="J18" s="64" t="s">
        <v>88</v>
      </c>
      <c r="K18" s="54">
        <v>349.91</v>
      </c>
      <c r="L18" s="54">
        <v>349.91</v>
      </c>
      <c r="M18" s="63">
        <f>K18-L18</f>
        <v>0</v>
      </c>
      <c r="N18" s="21"/>
      <c r="O18" s="55">
        <f t="shared" si="2"/>
        <v>1</v>
      </c>
      <c r="P18" s="55"/>
      <c r="Q18" s="55">
        <f t="shared" si="3"/>
        <v>1</v>
      </c>
      <c r="R18" s="22" t="s">
        <v>85</v>
      </c>
      <c r="S18" s="21"/>
      <c r="T18" s="76"/>
      <c r="U18" s="76"/>
      <c r="V18" s="76"/>
      <c r="W18" s="77"/>
      <c r="X18" s="77"/>
      <c r="Y18" s="77"/>
      <c r="Z18" s="77"/>
      <c r="AA18" s="77"/>
      <c r="AB18" s="77"/>
      <c r="AC18" s="77"/>
      <c r="AD18" s="77"/>
      <c r="AE18" s="77"/>
      <c r="AF18" s="77"/>
      <c r="AG18" s="77"/>
      <c r="AH18" s="77"/>
      <c r="AI18" s="77"/>
      <c r="AJ18" s="77"/>
    </row>
    <row r="19" s="4" customFormat="1" ht="33" customHeight="1" spans="1:36">
      <c r="A19" s="24"/>
      <c r="B19" s="25"/>
      <c r="C19" s="25"/>
      <c r="D19" s="25"/>
      <c r="E19" s="24"/>
      <c r="F19" s="26"/>
      <c r="G19" s="24"/>
      <c r="H19" s="27"/>
      <c r="I19" s="25"/>
      <c r="J19" s="64" t="s">
        <v>78</v>
      </c>
      <c r="K19" s="54">
        <v>142.28</v>
      </c>
      <c r="L19" s="54">
        <v>142.28</v>
      </c>
      <c r="M19" s="63">
        <f t="shared" ref="M19:M24" si="4">K19-L19</f>
        <v>0</v>
      </c>
      <c r="N19" s="21"/>
      <c r="O19" s="55">
        <f t="shared" si="2"/>
        <v>1</v>
      </c>
      <c r="P19" s="55"/>
      <c r="Q19" s="55">
        <f t="shared" si="3"/>
        <v>1</v>
      </c>
      <c r="R19" s="22" t="s">
        <v>85</v>
      </c>
      <c r="S19" s="21"/>
      <c r="T19" s="76"/>
      <c r="U19" s="76"/>
      <c r="V19" s="76"/>
      <c r="W19" s="77"/>
      <c r="X19" s="77"/>
      <c r="Y19" s="77"/>
      <c r="Z19" s="77"/>
      <c r="AA19" s="77"/>
      <c r="AB19" s="77"/>
      <c r="AC19" s="77"/>
      <c r="AD19" s="77"/>
      <c r="AE19" s="77"/>
      <c r="AF19" s="77"/>
      <c r="AG19" s="77"/>
      <c r="AH19" s="77"/>
      <c r="AI19" s="77"/>
      <c r="AJ19" s="77"/>
    </row>
    <row r="20" s="4" customFormat="1" ht="33" customHeight="1" spans="1:36">
      <c r="A20" s="24"/>
      <c r="B20" s="25"/>
      <c r="C20" s="25"/>
      <c r="D20" s="25"/>
      <c r="E20" s="24"/>
      <c r="F20" s="26"/>
      <c r="G20" s="24"/>
      <c r="H20" s="27"/>
      <c r="I20" s="25"/>
      <c r="J20" s="64" t="s">
        <v>89</v>
      </c>
      <c r="K20" s="54">
        <f>267.93-0.002305-0.0045</f>
        <v>267.923195</v>
      </c>
      <c r="L20" s="54">
        <v>0</v>
      </c>
      <c r="M20" s="63">
        <f t="shared" si="4"/>
        <v>267.923195</v>
      </c>
      <c r="N20" s="21">
        <v>267.93</v>
      </c>
      <c r="O20" s="55">
        <f t="shared" si="2"/>
        <v>1.00002539907006</v>
      </c>
      <c r="P20" s="55"/>
      <c r="Q20" s="55">
        <f t="shared" si="3"/>
        <v>1.00002539907006</v>
      </c>
      <c r="R20" s="22" t="s">
        <v>90</v>
      </c>
      <c r="S20" s="21"/>
      <c r="T20" s="76"/>
      <c r="U20" s="76"/>
      <c r="V20" s="76"/>
      <c r="W20" s="77"/>
      <c r="X20" s="77"/>
      <c r="Y20" s="77"/>
      <c r="Z20" s="77"/>
      <c r="AA20" s="77"/>
      <c r="AB20" s="77"/>
      <c r="AC20" s="77"/>
      <c r="AD20" s="77"/>
      <c r="AE20" s="77"/>
      <c r="AF20" s="77"/>
      <c r="AG20" s="77"/>
      <c r="AH20" s="77"/>
      <c r="AI20" s="77"/>
      <c r="AJ20" s="77"/>
    </row>
    <row r="21" s="4" customFormat="1" ht="30" customHeight="1" spans="1:36">
      <c r="A21" s="24"/>
      <c r="B21" s="25"/>
      <c r="C21" s="25"/>
      <c r="D21" s="25"/>
      <c r="E21" s="24"/>
      <c r="F21" s="26"/>
      <c r="G21" s="24"/>
      <c r="H21" s="27"/>
      <c r="I21" s="29"/>
      <c r="J21" s="64" t="s">
        <v>91</v>
      </c>
      <c r="K21" s="54">
        <v>78.54</v>
      </c>
      <c r="L21" s="54">
        <v>0</v>
      </c>
      <c r="M21" s="63">
        <f t="shared" si="4"/>
        <v>78.54</v>
      </c>
      <c r="N21" s="21">
        <v>20</v>
      </c>
      <c r="O21" s="55">
        <f t="shared" si="2"/>
        <v>0.254647313470843</v>
      </c>
      <c r="P21" s="55"/>
      <c r="Q21" s="55">
        <f t="shared" si="3"/>
        <v>0.254647313470843</v>
      </c>
      <c r="R21" s="22" t="s">
        <v>90</v>
      </c>
      <c r="S21" s="21"/>
      <c r="T21" s="76"/>
      <c r="U21" s="76"/>
      <c r="V21" s="76"/>
      <c r="W21" s="77"/>
      <c r="X21" s="77"/>
      <c r="Y21" s="77"/>
      <c r="Z21" s="77"/>
      <c r="AA21" s="77"/>
      <c r="AB21" s="77"/>
      <c r="AC21" s="77"/>
      <c r="AD21" s="77"/>
      <c r="AE21" s="77"/>
      <c r="AF21" s="77"/>
      <c r="AG21" s="77"/>
      <c r="AH21" s="77"/>
      <c r="AI21" s="77"/>
      <c r="AJ21" s="77"/>
    </row>
    <row r="22" s="4" customFormat="1" ht="30" customHeight="1" spans="1:36">
      <c r="A22" s="24"/>
      <c r="B22" s="25"/>
      <c r="C22" s="25"/>
      <c r="D22" s="25"/>
      <c r="E22" s="24"/>
      <c r="F22" s="26"/>
      <c r="G22" s="24"/>
      <c r="H22" s="27"/>
      <c r="I22" s="25" t="s">
        <v>19</v>
      </c>
      <c r="J22" s="64" t="s">
        <v>92</v>
      </c>
      <c r="K22" s="54">
        <v>178</v>
      </c>
      <c r="L22" s="54">
        <v>0</v>
      </c>
      <c r="M22" s="63">
        <f t="shared" si="4"/>
        <v>178</v>
      </c>
      <c r="N22" s="21">
        <v>178</v>
      </c>
      <c r="O22" s="55">
        <f t="shared" si="2"/>
        <v>1</v>
      </c>
      <c r="P22" s="55"/>
      <c r="Q22" s="55">
        <f t="shared" si="3"/>
        <v>1</v>
      </c>
      <c r="R22" s="22" t="s">
        <v>93</v>
      </c>
      <c r="S22" s="21"/>
      <c r="T22" s="76"/>
      <c r="U22" s="76"/>
      <c r="V22" s="76"/>
      <c r="W22" s="77"/>
      <c r="X22" s="77"/>
      <c r="Y22" s="77"/>
      <c r="Z22" s="77"/>
      <c r="AA22" s="77"/>
      <c r="AB22" s="77"/>
      <c r="AC22" s="77"/>
      <c r="AD22" s="77"/>
      <c r="AE22" s="77"/>
      <c r="AF22" s="77"/>
      <c r="AG22" s="77"/>
      <c r="AH22" s="77"/>
      <c r="AI22" s="77"/>
      <c r="AJ22" s="77"/>
    </row>
    <row r="23" s="4" customFormat="1" ht="39" customHeight="1" spans="1:36">
      <c r="A23" s="24"/>
      <c r="B23" s="25"/>
      <c r="C23" s="25"/>
      <c r="D23" s="25"/>
      <c r="E23" s="24"/>
      <c r="F23" s="26"/>
      <c r="G23" s="24"/>
      <c r="H23" s="27"/>
      <c r="I23" s="29"/>
      <c r="J23" s="64" t="s">
        <v>94</v>
      </c>
      <c r="K23" s="54">
        <v>22</v>
      </c>
      <c r="L23" s="54">
        <v>0</v>
      </c>
      <c r="M23" s="63">
        <f t="shared" si="4"/>
        <v>22</v>
      </c>
      <c r="N23" s="21">
        <v>0</v>
      </c>
      <c r="O23" s="55">
        <f t="shared" si="2"/>
        <v>0</v>
      </c>
      <c r="P23" s="55"/>
      <c r="Q23" s="55">
        <f t="shared" si="3"/>
        <v>0</v>
      </c>
      <c r="R23" s="22" t="s">
        <v>95</v>
      </c>
      <c r="S23" s="21"/>
      <c r="T23" s="76"/>
      <c r="U23" s="76"/>
      <c r="V23" s="76"/>
      <c r="W23" s="77"/>
      <c r="X23" s="77"/>
      <c r="Y23" s="77"/>
      <c r="Z23" s="77"/>
      <c r="AA23" s="77"/>
      <c r="AB23" s="77"/>
      <c r="AC23" s="77"/>
      <c r="AD23" s="77"/>
      <c r="AE23" s="77"/>
      <c r="AF23" s="77"/>
      <c r="AG23" s="77"/>
      <c r="AH23" s="77"/>
      <c r="AI23" s="77"/>
      <c r="AJ23" s="77"/>
    </row>
    <row r="24" s="4" customFormat="1" ht="39" customHeight="1" spans="1:36">
      <c r="A24" s="24"/>
      <c r="B24" s="25"/>
      <c r="C24" s="25"/>
      <c r="D24" s="25"/>
      <c r="E24" s="24"/>
      <c r="F24" s="26"/>
      <c r="G24" s="24"/>
      <c r="H24" s="27"/>
      <c r="I24" s="25" t="s">
        <v>96</v>
      </c>
      <c r="J24" s="64" t="s">
        <v>97</v>
      </c>
      <c r="K24" s="54">
        <v>200</v>
      </c>
      <c r="L24" s="54">
        <v>200</v>
      </c>
      <c r="M24" s="63">
        <f t="shared" si="4"/>
        <v>0</v>
      </c>
      <c r="N24" s="21">
        <v>0</v>
      </c>
      <c r="O24" s="55">
        <f t="shared" si="2"/>
        <v>1</v>
      </c>
      <c r="P24" s="21">
        <v>0</v>
      </c>
      <c r="Q24" s="55">
        <f t="shared" si="3"/>
        <v>1</v>
      </c>
      <c r="R24" s="22"/>
      <c r="S24" s="21"/>
      <c r="T24" s="76"/>
      <c r="U24" s="76"/>
      <c r="V24" s="76"/>
      <c r="W24" s="77"/>
      <c r="X24" s="77"/>
      <c r="Y24" s="77"/>
      <c r="Z24" s="77"/>
      <c r="AA24" s="77"/>
      <c r="AB24" s="77"/>
      <c r="AC24" s="77"/>
      <c r="AD24" s="77"/>
      <c r="AE24" s="77"/>
      <c r="AF24" s="77"/>
      <c r="AG24" s="77"/>
      <c r="AH24" s="77"/>
      <c r="AI24" s="77"/>
      <c r="AJ24" s="77"/>
    </row>
    <row r="25" s="4" customFormat="1" ht="35" customHeight="1" spans="1:36">
      <c r="A25" s="24"/>
      <c r="B25" s="25"/>
      <c r="C25" s="25"/>
      <c r="D25" s="25"/>
      <c r="E25" s="24"/>
      <c r="F25" s="26"/>
      <c r="G25" s="24"/>
      <c r="H25" s="27"/>
      <c r="I25" s="29"/>
      <c r="J25" s="64" t="s">
        <v>98</v>
      </c>
      <c r="K25" s="54">
        <v>400</v>
      </c>
      <c r="L25" s="54">
        <v>400</v>
      </c>
      <c r="M25" s="63">
        <f t="shared" ref="M25:M43" si="5">K25-L25</f>
        <v>0</v>
      </c>
      <c r="N25" s="21">
        <v>0</v>
      </c>
      <c r="O25" s="55">
        <f t="shared" si="2"/>
        <v>1</v>
      </c>
      <c r="P25" s="21">
        <v>0</v>
      </c>
      <c r="Q25" s="55">
        <f t="shared" si="3"/>
        <v>1</v>
      </c>
      <c r="R25" s="22"/>
      <c r="S25" s="21"/>
      <c r="T25" s="76"/>
      <c r="U25" s="76"/>
      <c r="V25" s="76"/>
      <c r="W25" s="77"/>
      <c r="X25" s="77"/>
      <c r="Y25" s="77"/>
      <c r="Z25" s="77"/>
      <c r="AA25" s="77"/>
      <c r="AB25" s="77"/>
      <c r="AC25" s="77"/>
      <c r="AD25" s="77"/>
      <c r="AE25" s="77"/>
      <c r="AF25" s="77"/>
      <c r="AG25" s="77"/>
      <c r="AH25" s="77"/>
      <c r="AI25" s="77"/>
      <c r="AJ25" s="77"/>
    </row>
    <row r="26" s="4" customFormat="1" ht="55" customHeight="1" spans="1:36">
      <c r="A26" s="28"/>
      <c r="B26" s="29"/>
      <c r="C26" s="29"/>
      <c r="D26" s="29"/>
      <c r="E26" s="28"/>
      <c r="F26" s="30"/>
      <c r="G26" s="28"/>
      <c r="H26" s="31"/>
      <c r="I26" s="23" t="s">
        <v>18</v>
      </c>
      <c r="J26" s="22" t="s">
        <v>99</v>
      </c>
      <c r="K26" s="63">
        <v>28</v>
      </c>
      <c r="L26" s="63">
        <v>28</v>
      </c>
      <c r="M26" s="63">
        <f t="shared" si="5"/>
        <v>0</v>
      </c>
      <c r="N26" s="21">
        <v>0</v>
      </c>
      <c r="O26" s="55">
        <f t="shared" si="2"/>
        <v>1</v>
      </c>
      <c r="P26" s="21">
        <v>0</v>
      </c>
      <c r="Q26" s="55">
        <f t="shared" si="3"/>
        <v>1</v>
      </c>
      <c r="R26" s="75" t="s">
        <v>71</v>
      </c>
      <c r="S26" s="21"/>
      <c r="T26" s="76"/>
      <c r="U26" s="76"/>
      <c r="V26" s="76"/>
      <c r="W26" s="77"/>
      <c r="X26" s="77"/>
      <c r="Y26" s="77"/>
      <c r="Z26" s="77"/>
      <c r="AA26" s="77"/>
      <c r="AB26" s="77"/>
      <c r="AC26" s="77"/>
      <c r="AD26" s="77"/>
      <c r="AE26" s="77"/>
      <c r="AF26" s="77"/>
      <c r="AG26" s="77"/>
      <c r="AH26" s="77"/>
      <c r="AI26" s="77"/>
      <c r="AJ26" s="77"/>
    </row>
    <row r="27" s="4" customFormat="1" ht="57" customHeight="1" spans="1:36">
      <c r="A27" s="32">
        <v>3</v>
      </c>
      <c r="B27" s="33" t="s">
        <v>81</v>
      </c>
      <c r="C27" s="33" t="s">
        <v>100</v>
      </c>
      <c r="D27" s="33" t="s">
        <v>101</v>
      </c>
      <c r="E27" s="33">
        <v>5673</v>
      </c>
      <c r="F27" s="33">
        <f>L27+L28+L29+L30+L31+L32</f>
        <v>1974.950512</v>
      </c>
      <c r="G27" s="33">
        <f>E27-F27</f>
        <v>3698.049488</v>
      </c>
      <c r="H27" s="34">
        <f>F27/E27</f>
        <v>0.348131590340208</v>
      </c>
      <c r="I27" s="34" t="s">
        <v>20</v>
      </c>
      <c r="J27" s="66" t="s">
        <v>102</v>
      </c>
      <c r="K27" s="63">
        <v>223.68</v>
      </c>
      <c r="L27" s="63">
        <v>0</v>
      </c>
      <c r="M27" s="63">
        <f t="shared" si="5"/>
        <v>223.68</v>
      </c>
      <c r="N27" s="21">
        <v>219.18</v>
      </c>
      <c r="O27" s="55">
        <f t="shared" si="2"/>
        <v>0.979881974248927</v>
      </c>
      <c r="P27" s="55"/>
      <c r="Q27" s="55">
        <f t="shared" si="3"/>
        <v>0.979881974248927</v>
      </c>
      <c r="R27" s="75" t="s">
        <v>103</v>
      </c>
      <c r="S27" s="22"/>
      <c r="T27" s="76"/>
      <c r="U27" s="76"/>
      <c r="V27" s="76"/>
      <c r="W27" s="77"/>
      <c r="X27" s="77"/>
      <c r="Y27" s="77"/>
      <c r="Z27" s="77"/>
      <c r="AA27" s="77"/>
      <c r="AB27" s="77"/>
      <c r="AC27" s="77"/>
      <c r="AD27" s="77"/>
      <c r="AE27" s="77"/>
      <c r="AF27" s="77"/>
      <c r="AG27" s="77"/>
      <c r="AH27" s="77"/>
      <c r="AI27" s="77"/>
      <c r="AJ27" s="77"/>
    </row>
    <row r="28" s="4" customFormat="1" ht="48" customHeight="1" spans="1:36">
      <c r="A28" s="24"/>
      <c r="B28" s="25"/>
      <c r="C28" s="25"/>
      <c r="D28" s="25"/>
      <c r="E28" s="25"/>
      <c r="F28" s="25"/>
      <c r="G28" s="25"/>
      <c r="H28" s="35"/>
      <c r="I28" s="35"/>
      <c r="J28" s="66" t="s">
        <v>104</v>
      </c>
      <c r="K28" s="63">
        <v>1076.32</v>
      </c>
      <c r="L28" s="63">
        <v>0</v>
      </c>
      <c r="M28" s="63">
        <f t="shared" si="5"/>
        <v>1076.32</v>
      </c>
      <c r="N28" s="21">
        <v>0</v>
      </c>
      <c r="O28" s="55">
        <f t="shared" si="2"/>
        <v>0</v>
      </c>
      <c r="P28" s="55"/>
      <c r="Q28" s="55">
        <f t="shared" si="3"/>
        <v>0</v>
      </c>
      <c r="R28" s="22" t="s">
        <v>105</v>
      </c>
      <c r="S28" s="22" t="s">
        <v>106</v>
      </c>
      <c r="T28" s="76"/>
      <c r="U28" s="76"/>
      <c r="V28" s="76"/>
      <c r="W28" s="77"/>
      <c r="X28" s="77"/>
      <c r="Y28" s="77"/>
      <c r="Z28" s="77"/>
      <c r="AA28" s="77"/>
      <c r="AB28" s="77"/>
      <c r="AC28" s="77"/>
      <c r="AD28" s="77"/>
      <c r="AE28" s="77"/>
      <c r="AF28" s="77"/>
      <c r="AG28" s="77"/>
      <c r="AH28" s="77"/>
      <c r="AI28" s="77"/>
      <c r="AJ28" s="77"/>
    </row>
    <row r="29" s="4" customFormat="1" ht="53" customHeight="1" spans="1:36">
      <c r="A29" s="24"/>
      <c r="B29" s="25"/>
      <c r="C29" s="25"/>
      <c r="D29" s="25"/>
      <c r="E29" s="25"/>
      <c r="F29" s="25"/>
      <c r="G29" s="25"/>
      <c r="H29" s="35"/>
      <c r="I29" s="35"/>
      <c r="J29" s="66" t="s">
        <v>107</v>
      </c>
      <c r="K29" s="63">
        <v>20</v>
      </c>
      <c r="L29" s="63">
        <v>0</v>
      </c>
      <c r="M29" s="63">
        <f t="shared" si="5"/>
        <v>20</v>
      </c>
      <c r="N29" s="21">
        <v>0</v>
      </c>
      <c r="O29" s="55">
        <f t="shared" si="2"/>
        <v>0</v>
      </c>
      <c r="P29" s="55"/>
      <c r="Q29" s="55">
        <f t="shared" si="3"/>
        <v>0</v>
      </c>
      <c r="R29" s="75" t="s">
        <v>108</v>
      </c>
      <c r="S29" s="21"/>
      <c r="T29" s="76"/>
      <c r="U29" s="76"/>
      <c r="V29" s="76"/>
      <c r="W29" s="77"/>
      <c r="X29" s="77"/>
      <c r="Y29" s="77"/>
      <c r="Z29" s="77"/>
      <c r="AA29" s="77"/>
      <c r="AB29" s="77"/>
      <c r="AC29" s="77"/>
      <c r="AD29" s="77"/>
      <c r="AE29" s="77"/>
      <c r="AF29" s="77"/>
      <c r="AG29" s="77"/>
      <c r="AH29" s="77"/>
      <c r="AI29" s="77"/>
      <c r="AJ29" s="77"/>
    </row>
    <row r="30" s="4" customFormat="1" ht="47" customHeight="1" spans="1:36">
      <c r="A30" s="24"/>
      <c r="B30" s="25"/>
      <c r="C30" s="25"/>
      <c r="D30" s="25"/>
      <c r="E30" s="25"/>
      <c r="F30" s="25"/>
      <c r="G30" s="25"/>
      <c r="H30" s="35"/>
      <c r="I30" s="36"/>
      <c r="J30" s="66" t="s">
        <v>109</v>
      </c>
      <c r="K30" s="63">
        <v>680</v>
      </c>
      <c r="L30" s="63">
        <v>61.89271</v>
      </c>
      <c r="M30" s="63">
        <f t="shared" si="5"/>
        <v>618.10729</v>
      </c>
      <c r="N30" s="21">
        <v>85</v>
      </c>
      <c r="O30" s="55">
        <f t="shared" si="2"/>
        <v>0.216018691176471</v>
      </c>
      <c r="P30" s="55"/>
      <c r="Q30" s="55">
        <f t="shared" si="3"/>
        <v>0.216018691176471</v>
      </c>
      <c r="R30" s="75" t="s">
        <v>110</v>
      </c>
      <c r="S30" s="21"/>
      <c r="T30" s="76"/>
      <c r="U30" s="76"/>
      <c r="V30" s="76"/>
      <c r="W30" s="77"/>
      <c r="X30" s="77"/>
      <c r="Y30" s="77"/>
      <c r="Z30" s="77"/>
      <c r="AA30" s="77"/>
      <c r="AB30" s="77"/>
      <c r="AC30" s="77"/>
      <c r="AD30" s="77"/>
      <c r="AE30" s="77"/>
      <c r="AF30" s="77"/>
      <c r="AG30" s="77"/>
      <c r="AH30" s="77"/>
      <c r="AI30" s="77"/>
      <c r="AJ30" s="77"/>
    </row>
    <row r="31" s="4" customFormat="1" ht="40" customHeight="1" spans="1:36">
      <c r="A31" s="24"/>
      <c r="B31" s="25"/>
      <c r="C31" s="25"/>
      <c r="D31" s="25"/>
      <c r="E31" s="25"/>
      <c r="F31" s="25"/>
      <c r="G31" s="25"/>
      <c r="H31" s="35"/>
      <c r="I31" s="36" t="s">
        <v>65</v>
      </c>
      <c r="J31" s="66" t="s">
        <v>111</v>
      </c>
      <c r="K31" s="63">
        <v>200</v>
      </c>
      <c r="L31" s="63">
        <v>200</v>
      </c>
      <c r="M31" s="63">
        <v>0</v>
      </c>
      <c r="N31" s="21">
        <v>0</v>
      </c>
      <c r="O31" s="55">
        <f t="shared" si="2"/>
        <v>1</v>
      </c>
      <c r="P31" s="55"/>
      <c r="Q31" s="55">
        <f t="shared" si="3"/>
        <v>1</v>
      </c>
      <c r="R31" s="75" t="s">
        <v>71</v>
      </c>
      <c r="S31" s="21"/>
      <c r="T31" s="76"/>
      <c r="U31" s="76"/>
      <c r="V31" s="76"/>
      <c r="W31" s="77"/>
      <c r="X31" s="77"/>
      <c r="Y31" s="77"/>
      <c r="Z31" s="77"/>
      <c r="AA31" s="77"/>
      <c r="AB31" s="77"/>
      <c r="AC31" s="77"/>
      <c r="AD31" s="77"/>
      <c r="AE31" s="77"/>
      <c r="AF31" s="77"/>
      <c r="AG31" s="77"/>
      <c r="AH31" s="77"/>
      <c r="AI31" s="77"/>
      <c r="AJ31" s="77"/>
    </row>
    <row r="32" s="4" customFormat="1" ht="54" customHeight="1" spans="1:36">
      <c r="A32" s="28"/>
      <c r="B32" s="29"/>
      <c r="C32" s="29"/>
      <c r="D32" s="29"/>
      <c r="E32" s="29"/>
      <c r="F32" s="29"/>
      <c r="G32" s="29"/>
      <c r="H32" s="36"/>
      <c r="I32" s="36" t="s">
        <v>18</v>
      </c>
      <c r="J32" s="67" t="s">
        <v>112</v>
      </c>
      <c r="K32" s="63">
        <v>3473</v>
      </c>
      <c r="L32" s="63">
        <v>1713.057802</v>
      </c>
      <c r="M32" s="63">
        <f t="shared" ref="M32:M66" si="6">K32-L32</f>
        <v>1759.942198</v>
      </c>
      <c r="N32" s="21">
        <v>1759.942198</v>
      </c>
      <c r="O32" s="55">
        <f t="shared" si="2"/>
        <v>1</v>
      </c>
      <c r="P32" s="55"/>
      <c r="Q32" s="55">
        <f t="shared" si="3"/>
        <v>1</v>
      </c>
      <c r="R32" s="55"/>
      <c r="S32" s="78"/>
      <c r="T32" s="76"/>
      <c r="U32" s="76"/>
      <c r="V32" s="76"/>
      <c r="W32" s="77"/>
      <c r="X32" s="77"/>
      <c r="Y32" s="77"/>
      <c r="Z32" s="77"/>
      <c r="AA32" s="77"/>
      <c r="AB32" s="77"/>
      <c r="AC32" s="77"/>
      <c r="AD32" s="77"/>
      <c r="AE32" s="77"/>
      <c r="AF32" s="77"/>
      <c r="AG32" s="77"/>
      <c r="AH32" s="77"/>
      <c r="AI32" s="77"/>
      <c r="AJ32" s="77"/>
    </row>
    <row r="33" s="4" customFormat="1" ht="44" customHeight="1" spans="1:36">
      <c r="A33" s="24">
        <v>4</v>
      </c>
      <c r="B33" s="25" t="s">
        <v>81</v>
      </c>
      <c r="C33" s="25" t="s">
        <v>113</v>
      </c>
      <c r="D33" s="25" t="s">
        <v>114</v>
      </c>
      <c r="E33" s="24">
        <v>4527</v>
      </c>
      <c r="F33" s="26">
        <f>L33+L34+L35</f>
        <v>615.222636</v>
      </c>
      <c r="G33" s="24">
        <f>E33-F33</f>
        <v>3911.777364</v>
      </c>
      <c r="H33" s="27">
        <f>F33/E33</f>
        <v>0.135900736911862</v>
      </c>
      <c r="I33" s="35" t="s">
        <v>18</v>
      </c>
      <c r="J33" s="67" t="s">
        <v>115</v>
      </c>
      <c r="K33" s="63">
        <v>1027</v>
      </c>
      <c r="L33" s="63">
        <v>0</v>
      </c>
      <c r="M33" s="63">
        <f t="shared" si="6"/>
        <v>1027</v>
      </c>
      <c r="N33" s="63">
        <v>27</v>
      </c>
      <c r="O33" s="55">
        <f t="shared" si="2"/>
        <v>0.0262901655306719</v>
      </c>
      <c r="P33" s="55"/>
      <c r="Q33" s="55">
        <f t="shared" si="3"/>
        <v>0.0262901655306719</v>
      </c>
      <c r="R33" s="53" t="s">
        <v>116</v>
      </c>
      <c r="S33" s="53"/>
      <c r="T33" s="76"/>
      <c r="U33" s="76"/>
      <c r="V33" s="76"/>
      <c r="W33" s="77"/>
      <c r="X33" s="77"/>
      <c r="Y33" s="77"/>
      <c r="Z33" s="77"/>
      <c r="AA33" s="77"/>
      <c r="AB33" s="77"/>
      <c r="AC33" s="77"/>
      <c r="AD33" s="77"/>
      <c r="AE33" s="77"/>
      <c r="AF33" s="77"/>
      <c r="AG33" s="77"/>
      <c r="AH33" s="77"/>
      <c r="AI33" s="77"/>
      <c r="AJ33" s="77"/>
    </row>
    <row r="34" s="4" customFormat="1" ht="49" customHeight="1" spans="1:36">
      <c r="A34" s="24"/>
      <c r="B34" s="25"/>
      <c r="C34" s="25"/>
      <c r="D34" s="25"/>
      <c r="E34" s="24"/>
      <c r="F34" s="26"/>
      <c r="G34" s="24"/>
      <c r="H34" s="27"/>
      <c r="I34" s="35"/>
      <c r="J34" s="66" t="s">
        <v>117</v>
      </c>
      <c r="K34" s="63">
        <v>1000</v>
      </c>
      <c r="L34" s="63">
        <v>0</v>
      </c>
      <c r="M34" s="63">
        <f t="shared" si="6"/>
        <v>1000</v>
      </c>
      <c r="N34" s="21">
        <v>0</v>
      </c>
      <c r="O34" s="55">
        <f t="shared" si="2"/>
        <v>0</v>
      </c>
      <c r="P34" s="55"/>
      <c r="Q34" s="55">
        <f t="shared" si="3"/>
        <v>0</v>
      </c>
      <c r="R34" s="53" t="s">
        <v>118</v>
      </c>
      <c r="S34" s="53"/>
      <c r="T34" s="76"/>
      <c r="U34" s="76"/>
      <c r="V34" s="76"/>
      <c r="W34" s="77"/>
      <c r="X34" s="77"/>
      <c r="Y34" s="77"/>
      <c r="Z34" s="77"/>
      <c r="AA34" s="77"/>
      <c r="AB34" s="77"/>
      <c r="AC34" s="77"/>
      <c r="AD34" s="77"/>
      <c r="AE34" s="77"/>
      <c r="AF34" s="77"/>
      <c r="AG34" s="77"/>
      <c r="AH34" s="77"/>
      <c r="AI34" s="77"/>
      <c r="AJ34" s="77"/>
    </row>
    <row r="35" s="4" customFormat="1" ht="33" customHeight="1" spans="1:36">
      <c r="A35" s="28"/>
      <c r="B35" s="29"/>
      <c r="C35" s="29"/>
      <c r="D35" s="29"/>
      <c r="E35" s="28"/>
      <c r="F35" s="30"/>
      <c r="G35" s="28"/>
      <c r="H35" s="31"/>
      <c r="I35" s="36"/>
      <c r="J35" s="23" t="s">
        <v>119</v>
      </c>
      <c r="K35" s="63">
        <v>2500</v>
      </c>
      <c r="L35" s="63">
        <v>615.222636</v>
      </c>
      <c r="M35" s="63">
        <f t="shared" si="6"/>
        <v>1884.777364</v>
      </c>
      <c r="N35" s="21">
        <v>1400</v>
      </c>
      <c r="O35" s="55">
        <f t="shared" si="2"/>
        <v>0.8060890544</v>
      </c>
      <c r="P35" s="55"/>
      <c r="Q35" s="55">
        <f t="shared" si="3"/>
        <v>0.8060890544</v>
      </c>
      <c r="R35" s="23" t="s">
        <v>120</v>
      </c>
      <c r="S35" s="55"/>
      <c r="T35" s="76"/>
      <c r="U35" s="76"/>
      <c r="V35" s="76"/>
      <c r="W35" s="77"/>
      <c r="X35" s="77"/>
      <c r="Y35" s="77"/>
      <c r="Z35" s="77"/>
      <c r="AA35" s="77"/>
      <c r="AB35" s="77"/>
      <c r="AC35" s="77"/>
      <c r="AD35" s="77"/>
      <c r="AE35" s="77"/>
      <c r="AF35" s="77"/>
      <c r="AG35" s="77"/>
      <c r="AH35" s="77"/>
      <c r="AI35" s="77"/>
      <c r="AJ35" s="77"/>
    </row>
    <row r="36" s="4" customFormat="1" ht="32" customHeight="1" spans="1:36">
      <c r="A36" s="32">
        <v>5</v>
      </c>
      <c r="B36" s="37" t="s">
        <v>121</v>
      </c>
      <c r="C36" s="37" t="s">
        <v>122</v>
      </c>
      <c r="D36" s="37" t="s">
        <v>123</v>
      </c>
      <c r="E36" s="37">
        <v>11330.8529</v>
      </c>
      <c r="F36" s="37">
        <f>L36+L38+L37+L39+L40+L41+L42+L43+L44+L45+L46</f>
        <v>7622.61789</v>
      </c>
      <c r="G36" s="38">
        <f>E36-F36</f>
        <v>3708.23501</v>
      </c>
      <c r="H36" s="39">
        <f>F36/E36</f>
        <v>0.672731166600883</v>
      </c>
      <c r="I36" s="35" t="s">
        <v>18</v>
      </c>
      <c r="J36" s="23" t="s">
        <v>124</v>
      </c>
      <c r="K36" s="63">
        <v>54.932</v>
      </c>
      <c r="L36" s="63">
        <v>0</v>
      </c>
      <c r="M36" s="63">
        <f t="shared" si="6"/>
        <v>54.932</v>
      </c>
      <c r="N36" s="21">
        <v>0</v>
      </c>
      <c r="O36" s="55">
        <f t="shared" si="2"/>
        <v>0</v>
      </c>
      <c r="P36" s="63">
        <v>0</v>
      </c>
      <c r="Q36" s="55">
        <f t="shared" si="3"/>
        <v>0</v>
      </c>
      <c r="R36" s="79" t="s">
        <v>125</v>
      </c>
      <c r="S36" s="55"/>
      <c r="T36" s="76"/>
      <c r="U36" s="76"/>
      <c r="V36" s="76"/>
      <c r="W36" s="77"/>
      <c r="X36" s="77"/>
      <c r="Y36" s="77"/>
      <c r="Z36" s="77"/>
      <c r="AA36" s="77"/>
      <c r="AB36" s="77"/>
      <c r="AC36" s="77"/>
      <c r="AD36" s="77"/>
      <c r="AE36" s="77"/>
      <c r="AF36" s="77"/>
      <c r="AG36" s="77"/>
      <c r="AH36" s="77"/>
      <c r="AI36" s="77"/>
      <c r="AJ36" s="77"/>
    </row>
    <row r="37" s="4" customFormat="1" ht="28" customHeight="1" spans="1:36">
      <c r="A37" s="24"/>
      <c r="B37" s="40"/>
      <c r="C37" s="40"/>
      <c r="D37" s="40"/>
      <c r="E37" s="40"/>
      <c r="F37" s="40"/>
      <c r="G37" s="41"/>
      <c r="H37" s="42"/>
      <c r="I37" s="35"/>
      <c r="J37" s="23" t="s">
        <v>126</v>
      </c>
      <c r="K37" s="63">
        <v>1267.6612</v>
      </c>
      <c r="L37" s="63">
        <v>817.474473</v>
      </c>
      <c r="M37" s="63">
        <f t="shared" si="6"/>
        <v>450.186727</v>
      </c>
      <c r="N37" s="21">
        <v>450.1912</v>
      </c>
      <c r="O37" s="55">
        <f t="shared" si="2"/>
        <v>1.00000352854532</v>
      </c>
      <c r="P37" s="63"/>
      <c r="Q37" s="55">
        <f t="shared" ref="Q37:Q64" si="7">(P37+N37+L37)/K37</f>
        <v>1.00000352854532</v>
      </c>
      <c r="R37" s="80" t="s">
        <v>127</v>
      </c>
      <c r="S37" s="55"/>
      <c r="T37" s="76"/>
      <c r="U37" s="76"/>
      <c r="V37" s="76"/>
      <c r="W37" s="77"/>
      <c r="X37" s="77"/>
      <c r="Y37" s="77"/>
      <c r="Z37" s="77"/>
      <c r="AA37" s="77"/>
      <c r="AB37" s="77"/>
      <c r="AC37" s="77"/>
      <c r="AD37" s="77"/>
      <c r="AE37" s="77"/>
      <c r="AF37" s="77"/>
      <c r="AG37" s="77"/>
      <c r="AH37" s="77"/>
      <c r="AI37" s="77"/>
      <c r="AJ37" s="77"/>
    </row>
    <row r="38" s="4" customFormat="1" ht="32" customHeight="1" spans="1:36">
      <c r="A38" s="24"/>
      <c r="B38" s="40"/>
      <c r="C38" s="40"/>
      <c r="D38" s="40"/>
      <c r="E38" s="40"/>
      <c r="F38" s="40"/>
      <c r="G38" s="41"/>
      <c r="H38" s="42"/>
      <c r="I38" s="35"/>
      <c r="J38" s="23" t="s">
        <v>119</v>
      </c>
      <c r="K38" s="63">
        <v>845.1076</v>
      </c>
      <c r="L38" s="63">
        <v>845.1076</v>
      </c>
      <c r="M38" s="63">
        <f t="shared" si="6"/>
        <v>0</v>
      </c>
      <c r="N38" s="21"/>
      <c r="O38" s="55">
        <f t="shared" si="2"/>
        <v>1</v>
      </c>
      <c r="P38" s="63"/>
      <c r="Q38" s="55">
        <f t="shared" si="7"/>
        <v>1</v>
      </c>
      <c r="R38" s="81" t="s">
        <v>71</v>
      </c>
      <c r="S38" s="55"/>
      <c r="T38" s="76"/>
      <c r="U38" s="76"/>
      <c r="V38" s="76"/>
      <c r="W38" s="77"/>
      <c r="X38" s="77"/>
      <c r="Y38" s="77"/>
      <c r="Z38" s="77"/>
      <c r="AA38" s="77"/>
      <c r="AB38" s="77"/>
      <c r="AC38" s="77"/>
      <c r="AD38" s="77"/>
      <c r="AE38" s="77"/>
      <c r="AF38" s="77"/>
      <c r="AG38" s="77"/>
      <c r="AH38" s="77"/>
      <c r="AI38" s="77"/>
      <c r="AJ38" s="77"/>
    </row>
    <row r="39" s="4" customFormat="1" ht="32" customHeight="1" spans="1:36">
      <c r="A39" s="24"/>
      <c r="B39" s="40"/>
      <c r="C39" s="40"/>
      <c r="D39" s="40"/>
      <c r="E39" s="40"/>
      <c r="F39" s="40"/>
      <c r="G39" s="41"/>
      <c r="H39" s="42"/>
      <c r="I39" s="35"/>
      <c r="J39" s="23" t="s">
        <v>128</v>
      </c>
      <c r="K39" s="63">
        <v>3000</v>
      </c>
      <c r="L39" s="63">
        <v>2996.237386</v>
      </c>
      <c r="M39" s="68">
        <f t="shared" si="6"/>
        <v>3.76261400000021</v>
      </c>
      <c r="N39" s="21">
        <v>0</v>
      </c>
      <c r="O39" s="55">
        <f t="shared" si="2"/>
        <v>0.998745795333333</v>
      </c>
      <c r="P39" s="63">
        <v>0</v>
      </c>
      <c r="Q39" s="55">
        <f t="shared" si="7"/>
        <v>0.998745795333333</v>
      </c>
      <c r="R39" s="80" t="s">
        <v>129</v>
      </c>
      <c r="S39" s="55"/>
      <c r="T39" s="76"/>
      <c r="U39" s="76"/>
      <c r="V39" s="76"/>
      <c r="W39" s="77"/>
      <c r="X39" s="77"/>
      <c r="Y39" s="77"/>
      <c r="Z39" s="77"/>
      <c r="AA39" s="77"/>
      <c r="AB39" s="77"/>
      <c r="AC39" s="77"/>
      <c r="AD39" s="77"/>
      <c r="AE39" s="77"/>
      <c r="AF39" s="77"/>
      <c r="AG39" s="77"/>
      <c r="AH39" s="77"/>
      <c r="AI39" s="77"/>
      <c r="AJ39" s="77"/>
    </row>
    <row r="40" s="4" customFormat="1" ht="32" customHeight="1" spans="1:36">
      <c r="A40" s="24"/>
      <c r="B40" s="40"/>
      <c r="C40" s="40"/>
      <c r="D40" s="40"/>
      <c r="E40" s="40"/>
      <c r="F40" s="40"/>
      <c r="G40" s="41"/>
      <c r="H40" s="42"/>
      <c r="I40" s="35"/>
      <c r="J40" s="23" t="s">
        <v>130</v>
      </c>
      <c r="K40" s="63">
        <v>845.1075</v>
      </c>
      <c r="L40" s="63">
        <v>329.69918</v>
      </c>
      <c r="M40" s="63">
        <f t="shared" si="6"/>
        <v>515.40832</v>
      </c>
      <c r="N40" s="21">
        <v>111.3817</v>
      </c>
      <c r="O40" s="55">
        <f t="shared" si="2"/>
        <v>0.521922808636771</v>
      </c>
      <c r="P40" s="63">
        <v>0</v>
      </c>
      <c r="Q40" s="55">
        <f t="shared" si="7"/>
        <v>0.521922808636771</v>
      </c>
      <c r="R40" s="80" t="s">
        <v>131</v>
      </c>
      <c r="S40" s="55"/>
      <c r="T40" s="76"/>
      <c r="U40" s="76"/>
      <c r="V40" s="76"/>
      <c r="W40" s="77"/>
      <c r="X40" s="77"/>
      <c r="Y40" s="77"/>
      <c r="Z40" s="77"/>
      <c r="AA40" s="77"/>
      <c r="AB40" s="77"/>
      <c r="AC40" s="77"/>
      <c r="AD40" s="77"/>
      <c r="AE40" s="77"/>
      <c r="AF40" s="77"/>
      <c r="AG40" s="77"/>
      <c r="AH40" s="77"/>
      <c r="AI40" s="77"/>
      <c r="AJ40" s="77"/>
    </row>
    <row r="41" s="4" customFormat="1" ht="32" customHeight="1" spans="1:36">
      <c r="A41" s="24"/>
      <c r="B41" s="40"/>
      <c r="C41" s="40"/>
      <c r="D41" s="40"/>
      <c r="E41" s="40"/>
      <c r="F41" s="40"/>
      <c r="G41" s="41"/>
      <c r="H41" s="42"/>
      <c r="I41" s="35"/>
      <c r="J41" s="23" t="s">
        <v>132</v>
      </c>
      <c r="K41" s="63">
        <v>422.5537</v>
      </c>
      <c r="L41" s="63">
        <v>0</v>
      </c>
      <c r="M41" s="63">
        <f t="shared" si="6"/>
        <v>422.5537</v>
      </c>
      <c r="N41" s="21">
        <v>0</v>
      </c>
      <c r="O41" s="55">
        <f t="shared" ref="O41:O87" si="8">(N41+L41)/K41</f>
        <v>0</v>
      </c>
      <c r="P41" s="63">
        <v>0</v>
      </c>
      <c r="Q41" s="55">
        <f t="shared" si="7"/>
        <v>0</v>
      </c>
      <c r="R41" s="79" t="s">
        <v>133</v>
      </c>
      <c r="S41" s="55"/>
      <c r="T41" s="76"/>
      <c r="U41" s="76"/>
      <c r="V41" s="76"/>
      <c r="W41" s="77"/>
      <c r="X41" s="77"/>
      <c r="Y41" s="77"/>
      <c r="Z41" s="77"/>
      <c r="AA41" s="77"/>
      <c r="AB41" s="77"/>
      <c r="AC41" s="77"/>
      <c r="AD41" s="77"/>
      <c r="AE41" s="77"/>
      <c r="AF41" s="77"/>
      <c r="AG41" s="77"/>
      <c r="AH41" s="77"/>
      <c r="AI41" s="77"/>
      <c r="AJ41" s="77"/>
    </row>
    <row r="42" s="4" customFormat="1" ht="36" customHeight="1" spans="1:36">
      <c r="A42" s="24"/>
      <c r="B42" s="40"/>
      <c r="C42" s="40"/>
      <c r="D42" s="40"/>
      <c r="E42" s="40"/>
      <c r="F42" s="40"/>
      <c r="G42" s="41"/>
      <c r="H42" s="42"/>
      <c r="I42" s="35"/>
      <c r="J42" s="23" t="s">
        <v>134</v>
      </c>
      <c r="K42" s="69">
        <v>102.106</v>
      </c>
      <c r="L42" s="63">
        <v>0</v>
      </c>
      <c r="M42" s="63">
        <f t="shared" si="6"/>
        <v>102.106</v>
      </c>
      <c r="N42" s="21">
        <v>0</v>
      </c>
      <c r="O42" s="55">
        <f t="shared" si="8"/>
        <v>0</v>
      </c>
      <c r="P42" s="63">
        <v>65</v>
      </c>
      <c r="Q42" s="55">
        <f t="shared" si="7"/>
        <v>0.636593344171743</v>
      </c>
      <c r="R42" s="79" t="s">
        <v>135</v>
      </c>
      <c r="S42" s="55"/>
      <c r="T42" s="76"/>
      <c r="U42" s="76"/>
      <c r="V42" s="76"/>
      <c r="W42" s="77"/>
      <c r="X42" s="77"/>
      <c r="Y42" s="77"/>
      <c r="Z42" s="77"/>
      <c r="AA42" s="77"/>
      <c r="AB42" s="77"/>
      <c r="AC42" s="77"/>
      <c r="AD42" s="77"/>
      <c r="AE42" s="77"/>
      <c r="AF42" s="77"/>
      <c r="AG42" s="77"/>
      <c r="AH42" s="77"/>
      <c r="AI42" s="77"/>
      <c r="AJ42" s="77"/>
    </row>
    <row r="43" s="4" customFormat="1" ht="40" customHeight="1" spans="1:36">
      <c r="A43" s="24"/>
      <c r="B43" s="40"/>
      <c r="C43" s="40"/>
      <c r="D43" s="40"/>
      <c r="E43" s="40"/>
      <c r="F43" s="40"/>
      <c r="G43" s="41"/>
      <c r="H43" s="42"/>
      <c r="I43" s="36"/>
      <c r="J43" s="23" t="s">
        <v>117</v>
      </c>
      <c r="K43" s="63">
        <v>500</v>
      </c>
      <c r="L43" s="63">
        <v>0</v>
      </c>
      <c r="M43" s="63">
        <f t="shared" si="6"/>
        <v>500</v>
      </c>
      <c r="N43" s="21">
        <v>0</v>
      </c>
      <c r="O43" s="55">
        <f t="shared" si="8"/>
        <v>0</v>
      </c>
      <c r="P43" s="63">
        <v>0</v>
      </c>
      <c r="Q43" s="55">
        <f t="shared" si="7"/>
        <v>0</v>
      </c>
      <c r="R43" s="82" t="s">
        <v>118</v>
      </c>
      <c r="S43" s="55"/>
      <c r="T43" s="76"/>
      <c r="U43" s="76"/>
      <c r="V43" s="76"/>
      <c r="W43" s="77"/>
      <c r="X43" s="77"/>
      <c r="Y43" s="77"/>
      <c r="Z43" s="77"/>
      <c r="AA43" s="77"/>
      <c r="AB43" s="77"/>
      <c r="AC43" s="77"/>
      <c r="AD43" s="77"/>
      <c r="AE43" s="77"/>
      <c r="AF43" s="77"/>
      <c r="AG43" s="77"/>
      <c r="AH43" s="77"/>
      <c r="AI43" s="77"/>
      <c r="AJ43" s="77"/>
    </row>
    <row r="44" s="4" customFormat="1" ht="33" customHeight="1" spans="1:36">
      <c r="A44" s="24"/>
      <c r="B44" s="40"/>
      <c r="C44" s="40"/>
      <c r="D44" s="40"/>
      <c r="E44" s="40"/>
      <c r="F44" s="40"/>
      <c r="G44" s="41"/>
      <c r="H44" s="42"/>
      <c r="I44" s="36" t="s">
        <v>24</v>
      </c>
      <c r="J44" s="23" t="s">
        <v>136</v>
      </c>
      <c r="K44" s="63">
        <v>126.7661</v>
      </c>
      <c r="L44" s="63">
        <v>0</v>
      </c>
      <c r="M44" s="63">
        <f t="shared" si="6"/>
        <v>126.7661</v>
      </c>
      <c r="N44" s="21">
        <v>126.7661</v>
      </c>
      <c r="O44" s="55">
        <f t="shared" si="8"/>
        <v>1</v>
      </c>
      <c r="P44" s="63"/>
      <c r="Q44" s="55">
        <f t="shared" si="7"/>
        <v>1</v>
      </c>
      <c r="R44" s="79" t="s">
        <v>137</v>
      </c>
      <c r="S44" s="55"/>
      <c r="T44" s="76"/>
      <c r="U44" s="76"/>
      <c r="V44" s="76"/>
      <c r="W44" s="77"/>
      <c r="X44" s="77"/>
      <c r="Y44" s="77"/>
      <c r="Z44" s="77"/>
      <c r="AA44" s="77"/>
      <c r="AB44" s="77"/>
      <c r="AC44" s="77"/>
      <c r="AD44" s="77"/>
      <c r="AE44" s="77"/>
      <c r="AF44" s="77"/>
      <c r="AG44" s="77"/>
      <c r="AH44" s="77"/>
      <c r="AI44" s="77"/>
      <c r="AJ44" s="77"/>
    </row>
    <row r="45" s="4" customFormat="1" ht="33" customHeight="1" spans="1:36">
      <c r="A45" s="24"/>
      <c r="B45" s="40"/>
      <c r="C45" s="40"/>
      <c r="D45" s="40"/>
      <c r="E45" s="40"/>
      <c r="F45" s="40"/>
      <c r="G45" s="41"/>
      <c r="H45" s="42"/>
      <c r="I45" s="36" t="s">
        <v>16</v>
      </c>
      <c r="J45" s="23" t="s">
        <v>138</v>
      </c>
      <c r="K45" s="63">
        <v>606.3838</v>
      </c>
      <c r="L45" s="63">
        <v>606.3838</v>
      </c>
      <c r="M45" s="63">
        <f t="shared" si="6"/>
        <v>0</v>
      </c>
      <c r="N45" s="21"/>
      <c r="O45" s="55">
        <f t="shared" si="8"/>
        <v>1</v>
      </c>
      <c r="P45" s="63"/>
      <c r="Q45" s="55">
        <f t="shared" si="7"/>
        <v>1</v>
      </c>
      <c r="R45" s="81" t="s">
        <v>71</v>
      </c>
      <c r="S45" s="55"/>
      <c r="T45" s="76"/>
      <c r="U45" s="76"/>
      <c r="V45" s="76"/>
      <c r="W45" s="83"/>
      <c r="X45" s="83"/>
      <c r="Y45" s="83"/>
      <c r="Z45" s="83"/>
      <c r="AA45" s="83"/>
      <c r="AB45" s="83"/>
      <c r="AC45" s="83"/>
      <c r="AD45" s="83"/>
      <c r="AE45" s="83"/>
      <c r="AF45" s="83"/>
      <c r="AG45" s="83"/>
      <c r="AH45" s="83"/>
      <c r="AI45" s="83"/>
      <c r="AJ45" s="83"/>
    </row>
    <row r="46" s="4" customFormat="1" ht="33" customHeight="1" spans="1:36">
      <c r="A46" s="28"/>
      <c r="B46" s="43"/>
      <c r="C46" s="43"/>
      <c r="D46" s="43"/>
      <c r="E46" s="43"/>
      <c r="F46" s="43"/>
      <c r="G46" s="44"/>
      <c r="H46" s="45"/>
      <c r="I46" s="36" t="s">
        <v>20</v>
      </c>
      <c r="J46" s="23" t="s">
        <v>139</v>
      </c>
      <c r="K46" s="70">
        <v>3563.169217</v>
      </c>
      <c r="L46" s="63">
        <v>2027.715451</v>
      </c>
      <c r="M46" s="63">
        <f t="shared" si="6"/>
        <v>1535.453766</v>
      </c>
      <c r="N46" s="21">
        <v>903.9877</v>
      </c>
      <c r="O46" s="55">
        <f t="shared" si="8"/>
        <v>0.822779658348177</v>
      </c>
      <c r="P46" s="63">
        <f>K46-L46-N46</f>
        <v>631.466066</v>
      </c>
      <c r="Q46" s="55">
        <f t="shared" si="7"/>
        <v>1</v>
      </c>
      <c r="R46" s="79" t="s">
        <v>140</v>
      </c>
      <c r="S46" s="55"/>
      <c r="T46" s="76"/>
      <c r="U46" s="76"/>
      <c r="V46" s="76"/>
      <c r="W46" s="83"/>
      <c r="X46" s="83"/>
      <c r="Y46" s="83"/>
      <c r="Z46" s="83"/>
      <c r="AA46" s="83"/>
      <c r="AB46" s="83"/>
      <c r="AC46" s="83"/>
      <c r="AD46" s="83"/>
      <c r="AE46" s="83"/>
      <c r="AF46" s="83"/>
      <c r="AG46" s="83"/>
      <c r="AH46" s="83"/>
      <c r="AI46" s="83"/>
      <c r="AJ46" s="83"/>
    </row>
    <row r="47" s="5" customFormat="1" ht="38" customHeight="1" spans="1:36">
      <c r="A47" s="32">
        <v>6</v>
      </c>
      <c r="B47" s="37" t="s">
        <v>121</v>
      </c>
      <c r="C47" s="33" t="s">
        <v>122</v>
      </c>
      <c r="D47" s="37" t="s">
        <v>123</v>
      </c>
      <c r="E47" s="46">
        <v>1532.6969</v>
      </c>
      <c r="F47" s="47">
        <f>L47+L48+L49+L50+L51+L52+L53+L54+L55</f>
        <v>830.152564</v>
      </c>
      <c r="G47" s="32">
        <f>E47-F47</f>
        <v>702.544336</v>
      </c>
      <c r="H47" s="48">
        <f>F47/E47</f>
        <v>0.541628657303346</v>
      </c>
      <c r="I47" s="34" t="s">
        <v>21</v>
      </c>
      <c r="J47" s="23" t="s">
        <v>141</v>
      </c>
      <c r="K47" s="63">
        <v>100</v>
      </c>
      <c r="L47" s="63">
        <v>0</v>
      </c>
      <c r="M47" s="63">
        <f t="shared" si="6"/>
        <v>100</v>
      </c>
      <c r="N47" s="21">
        <v>99.4917</v>
      </c>
      <c r="O47" s="55">
        <f t="shared" si="8"/>
        <v>0.994917</v>
      </c>
      <c r="P47" s="63">
        <f>K47-N47</f>
        <v>0.508300000000006</v>
      </c>
      <c r="Q47" s="55">
        <f t="shared" si="7"/>
        <v>1</v>
      </c>
      <c r="R47" s="80" t="s">
        <v>90</v>
      </c>
      <c r="S47" s="53"/>
      <c r="T47" s="76"/>
      <c r="U47" s="76"/>
      <c r="V47" s="76"/>
      <c r="W47" s="83"/>
      <c r="X47" s="83"/>
      <c r="Y47" s="83"/>
      <c r="Z47" s="83"/>
      <c r="AA47" s="83"/>
      <c r="AB47" s="83"/>
      <c r="AC47" s="83"/>
      <c r="AD47" s="83"/>
      <c r="AE47" s="83"/>
      <c r="AF47" s="83"/>
      <c r="AG47" s="83"/>
      <c r="AH47" s="83"/>
      <c r="AI47" s="83"/>
      <c r="AJ47" s="83"/>
    </row>
    <row r="48" s="5" customFormat="1" ht="30" customHeight="1" spans="1:36">
      <c r="A48" s="24"/>
      <c r="B48" s="40"/>
      <c r="C48" s="25"/>
      <c r="D48" s="40"/>
      <c r="E48" s="49"/>
      <c r="F48" s="26"/>
      <c r="G48" s="24"/>
      <c r="H48" s="27"/>
      <c r="I48" s="35"/>
      <c r="J48" s="23" t="s">
        <v>142</v>
      </c>
      <c r="K48" s="63">
        <v>140</v>
      </c>
      <c r="L48" s="63">
        <v>140</v>
      </c>
      <c r="M48" s="63">
        <f t="shared" si="6"/>
        <v>0</v>
      </c>
      <c r="N48" s="21"/>
      <c r="O48" s="55">
        <f t="shared" si="8"/>
        <v>1</v>
      </c>
      <c r="P48" s="63"/>
      <c r="Q48" s="55">
        <f t="shared" si="7"/>
        <v>1</v>
      </c>
      <c r="R48" s="84" t="s">
        <v>71</v>
      </c>
      <c r="S48" s="53"/>
      <c r="T48" s="76"/>
      <c r="U48" s="76"/>
      <c r="V48" s="76"/>
      <c r="W48" s="83"/>
      <c r="X48" s="83"/>
      <c r="Y48" s="83"/>
      <c r="Z48" s="83"/>
      <c r="AA48" s="83"/>
      <c r="AB48" s="83"/>
      <c r="AC48" s="83"/>
      <c r="AD48" s="83"/>
      <c r="AE48" s="83"/>
      <c r="AF48" s="83"/>
      <c r="AG48" s="83"/>
      <c r="AH48" s="83"/>
      <c r="AI48" s="83"/>
      <c r="AJ48" s="83"/>
    </row>
    <row r="49" s="5" customFormat="1" ht="30" customHeight="1" spans="1:36">
      <c r="A49" s="24"/>
      <c r="B49" s="40"/>
      <c r="C49" s="25"/>
      <c r="D49" s="40"/>
      <c r="E49" s="49"/>
      <c r="F49" s="26"/>
      <c r="G49" s="24"/>
      <c r="H49" s="27"/>
      <c r="I49" s="35"/>
      <c r="J49" s="23" t="s">
        <v>143</v>
      </c>
      <c r="K49" s="63">
        <v>60</v>
      </c>
      <c r="L49" s="63">
        <v>60</v>
      </c>
      <c r="M49" s="63">
        <f t="shared" si="6"/>
        <v>0</v>
      </c>
      <c r="N49" s="21"/>
      <c r="O49" s="55">
        <f t="shared" si="8"/>
        <v>1</v>
      </c>
      <c r="P49" s="63"/>
      <c r="Q49" s="55">
        <f t="shared" si="7"/>
        <v>1</v>
      </c>
      <c r="R49" s="84" t="s">
        <v>71</v>
      </c>
      <c r="S49" s="53"/>
      <c r="T49" s="76"/>
      <c r="U49" s="76"/>
      <c r="V49" s="76"/>
      <c r="W49" s="83"/>
      <c r="X49" s="83"/>
      <c r="Y49" s="83"/>
      <c r="Z49" s="83"/>
      <c r="AA49" s="83"/>
      <c r="AB49" s="83"/>
      <c r="AC49" s="83"/>
      <c r="AD49" s="83"/>
      <c r="AE49" s="83"/>
      <c r="AF49" s="83"/>
      <c r="AG49" s="83"/>
      <c r="AH49" s="83"/>
      <c r="AI49" s="83"/>
      <c r="AJ49" s="83"/>
    </row>
    <row r="50" s="5" customFormat="1" ht="24" customHeight="1" spans="1:36">
      <c r="A50" s="24"/>
      <c r="B50" s="40"/>
      <c r="C50" s="25"/>
      <c r="D50" s="40"/>
      <c r="E50" s="49"/>
      <c r="F50" s="26"/>
      <c r="G50" s="24"/>
      <c r="H50" s="27"/>
      <c r="I50" s="35"/>
      <c r="J50" s="23" t="s">
        <v>144</v>
      </c>
      <c r="K50" s="63">
        <v>100</v>
      </c>
      <c r="L50" s="63">
        <v>57.249563</v>
      </c>
      <c r="M50" s="63">
        <f t="shared" si="6"/>
        <v>42.750437</v>
      </c>
      <c r="N50" s="21">
        <v>42.750437</v>
      </c>
      <c r="O50" s="55">
        <f t="shared" si="8"/>
        <v>1</v>
      </c>
      <c r="P50" s="63"/>
      <c r="Q50" s="55">
        <f t="shared" si="7"/>
        <v>1</v>
      </c>
      <c r="R50" s="80" t="s">
        <v>90</v>
      </c>
      <c r="S50" s="53"/>
      <c r="T50" s="76"/>
      <c r="U50" s="76"/>
      <c r="V50" s="76"/>
      <c r="W50" s="83"/>
      <c r="X50" s="83"/>
      <c r="Y50" s="83"/>
      <c r="Z50" s="83"/>
      <c r="AA50" s="83"/>
      <c r="AB50" s="83"/>
      <c r="AC50" s="83"/>
      <c r="AD50" s="83"/>
      <c r="AE50" s="83"/>
      <c r="AF50" s="83"/>
      <c r="AG50" s="83"/>
      <c r="AH50" s="83"/>
      <c r="AI50" s="83"/>
      <c r="AJ50" s="83"/>
    </row>
    <row r="51" s="5" customFormat="1" ht="30" customHeight="1" spans="1:36">
      <c r="A51" s="24"/>
      <c r="B51" s="40"/>
      <c r="C51" s="25"/>
      <c r="D51" s="40"/>
      <c r="E51" s="49"/>
      <c r="F51" s="26"/>
      <c r="G51" s="24"/>
      <c r="H51" s="27"/>
      <c r="I51" s="35"/>
      <c r="J51" s="23" t="s">
        <v>145</v>
      </c>
      <c r="K51" s="63">
        <v>400</v>
      </c>
      <c r="L51" s="63">
        <v>202.897301</v>
      </c>
      <c r="M51" s="63">
        <f t="shared" si="6"/>
        <v>197.102699</v>
      </c>
      <c r="N51" s="21">
        <v>197.102699</v>
      </c>
      <c r="O51" s="55">
        <f t="shared" si="8"/>
        <v>1</v>
      </c>
      <c r="P51" s="63"/>
      <c r="Q51" s="55">
        <f t="shared" si="7"/>
        <v>1</v>
      </c>
      <c r="R51" s="80" t="s">
        <v>90</v>
      </c>
      <c r="S51" s="53"/>
      <c r="T51" s="76"/>
      <c r="U51" s="76"/>
      <c r="V51" s="76"/>
      <c r="W51" s="83"/>
      <c r="X51" s="83"/>
      <c r="Y51" s="83"/>
      <c r="Z51" s="83"/>
      <c r="AA51" s="83"/>
      <c r="AB51" s="83"/>
      <c r="AC51" s="83"/>
      <c r="AD51" s="83"/>
      <c r="AE51" s="83"/>
      <c r="AF51" s="83"/>
      <c r="AG51" s="83"/>
      <c r="AH51" s="83"/>
      <c r="AI51" s="83"/>
      <c r="AJ51" s="83"/>
    </row>
    <row r="52" s="5" customFormat="1" ht="30" customHeight="1" spans="1:36">
      <c r="A52" s="24"/>
      <c r="B52" s="40"/>
      <c r="C52" s="25"/>
      <c r="D52" s="40"/>
      <c r="E52" s="49"/>
      <c r="F52" s="26"/>
      <c r="G52" s="24"/>
      <c r="H52" s="27"/>
      <c r="I52" s="35"/>
      <c r="J52" s="23" t="s">
        <v>146</v>
      </c>
      <c r="K52" s="63">
        <v>300</v>
      </c>
      <c r="L52" s="63">
        <v>0</v>
      </c>
      <c r="M52" s="63">
        <f t="shared" si="6"/>
        <v>300</v>
      </c>
      <c r="N52" s="21">
        <v>82.33</v>
      </c>
      <c r="O52" s="55">
        <f t="shared" si="8"/>
        <v>0.274433333333333</v>
      </c>
      <c r="P52" s="63">
        <f>K52-N52</f>
        <v>217.67</v>
      </c>
      <c r="Q52" s="55">
        <f t="shared" si="7"/>
        <v>1</v>
      </c>
      <c r="R52" s="80" t="s">
        <v>90</v>
      </c>
      <c r="S52" s="53"/>
      <c r="T52" s="76"/>
      <c r="U52" s="76"/>
      <c r="V52" s="76"/>
      <c r="W52" s="83"/>
      <c r="X52" s="83"/>
      <c r="Y52" s="83"/>
      <c r="Z52" s="83"/>
      <c r="AA52" s="83"/>
      <c r="AB52" s="83"/>
      <c r="AC52" s="83"/>
      <c r="AD52" s="83"/>
      <c r="AE52" s="83"/>
      <c r="AF52" s="83"/>
      <c r="AG52" s="83"/>
      <c r="AH52" s="83"/>
      <c r="AI52" s="83"/>
      <c r="AJ52" s="83"/>
    </row>
    <row r="53" s="5" customFormat="1" ht="30" customHeight="1" spans="1:36">
      <c r="A53" s="24"/>
      <c r="B53" s="40"/>
      <c r="C53" s="25"/>
      <c r="D53" s="40"/>
      <c r="E53" s="49"/>
      <c r="F53" s="26"/>
      <c r="G53" s="24"/>
      <c r="H53" s="27"/>
      <c r="I53" s="35"/>
      <c r="J53" s="23" t="s">
        <v>147</v>
      </c>
      <c r="K53" s="63">
        <v>182.6969</v>
      </c>
      <c r="L53" s="63">
        <v>120.8648</v>
      </c>
      <c r="M53" s="63">
        <f t="shared" si="6"/>
        <v>61.8321</v>
      </c>
      <c r="N53" s="21">
        <f>K53-L53</f>
        <v>61.8321</v>
      </c>
      <c r="O53" s="55">
        <f t="shared" si="8"/>
        <v>1</v>
      </c>
      <c r="P53" s="63"/>
      <c r="Q53" s="55">
        <f t="shared" si="7"/>
        <v>1</v>
      </c>
      <c r="R53" s="80" t="s">
        <v>85</v>
      </c>
      <c r="S53" s="53"/>
      <c r="T53" s="76"/>
      <c r="U53" s="76"/>
      <c r="V53" s="76"/>
      <c r="W53" s="85"/>
      <c r="X53" s="85"/>
      <c r="Y53" s="85"/>
      <c r="Z53" s="85"/>
      <c r="AA53" s="85"/>
      <c r="AB53" s="85"/>
      <c r="AC53" s="85"/>
      <c r="AD53" s="85"/>
      <c r="AE53" s="85"/>
      <c r="AF53" s="85"/>
      <c r="AG53" s="85"/>
      <c r="AH53" s="85"/>
      <c r="AI53" s="85"/>
      <c r="AJ53" s="85"/>
    </row>
    <row r="54" s="5" customFormat="1" ht="30" customHeight="1" spans="1:36">
      <c r="A54" s="24"/>
      <c r="B54" s="40"/>
      <c r="C54" s="25"/>
      <c r="D54" s="40"/>
      <c r="E54" s="49"/>
      <c r="F54" s="26"/>
      <c r="G54" s="24"/>
      <c r="H54" s="27"/>
      <c r="I54" s="35"/>
      <c r="J54" s="23" t="s">
        <v>148</v>
      </c>
      <c r="K54" s="63">
        <v>200</v>
      </c>
      <c r="L54" s="63">
        <v>200</v>
      </c>
      <c r="M54" s="63">
        <f t="shared" si="6"/>
        <v>0</v>
      </c>
      <c r="N54" s="21"/>
      <c r="O54" s="55">
        <f t="shared" si="8"/>
        <v>1</v>
      </c>
      <c r="P54" s="63"/>
      <c r="Q54" s="55">
        <f t="shared" si="7"/>
        <v>1</v>
      </c>
      <c r="R54" s="84" t="s">
        <v>71</v>
      </c>
      <c r="S54" s="53"/>
      <c r="T54" s="76"/>
      <c r="U54" s="76"/>
      <c r="V54" s="76"/>
      <c r="W54" s="85"/>
      <c r="X54" s="85"/>
      <c r="Y54" s="85"/>
      <c r="Z54" s="85"/>
      <c r="AA54" s="85"/>
      <c r="AB54" s="85"/>
      <c r="AC54" s="85"/>
      <c r="AD54" s="85"/>
      <c r="AE54" s="85"/>
      <c r="AF54" s="85"/>
      <c r="AG54" s="85"/>
      <c r="AH54" s="85"/>
      <c r="AI54" s="85"/>
      <c r="AJ54" s="85"/>
    </row>
    <row r="55" s="6" customFormat="1" ht="32" customHeight="1" spans="1:36">
      <c r="A55" s="28"/>
      <c r="B55" s="43"/>
      <c r="C55" s="29"/>
      <c r="D55" s="43"/>
      <c r="E55" s="50"/>
      <c r="F55" s="30"/>
      <c r="G55" s="28"/>
      <c r="H55" s="31"/>
      <c r="I55" s="36"/>
      <c r="J55" s="23" t="s">
        <v>149</v>
      </c>
      <c r="K55" s="63">
        <v>49.1409</v>
      </c>
      <c r="L55" s="63">
        <v>49.1409</v>
      </c>
      <c r="M55" s="63">
        <f t="shared" si="6"/>
        <v>0</v>
      </c>
      <c r="N55" s="63"/>
      <c r="O55" s="55">
        <f t="shared" si="8"/>
        <v>1</v>
      </c>
      <c r="P55" s="63"/>
      <c r="Q55" s="55">
        <f t="shared" si="7"/>
        <v>1</v>
      </c>
      <c r="R55" s="84" t="s">
        <v>150</v>
      </c>
      <c r="S55" s="53"/>
      <c r="T55" s="76"/>
      <c r="U55" s="76"/>
      <c r="V55" s="76"/>
      <c r="W55" s="85"/>
      <c r="X55" s="85"/>
      <c r="Y55" s="85"/>
      <c r="Z55" s="85"/>
      <c r="AA55" s="85"/>
      <c r="AB55" s="85"/>
      <c r="AC55" s="85"/>
      <c r="AD55" s="85"/>
      <c r="AE55" s="85"/>
      <c r="AF55" s="85"/>
      <c r="AG55" s="85"/>
      <c r="AH55" s="85"/>
      <c r="AI55" s="85"/>
      <c r="AJ55" s="85"/>
    </row>
    <row r="56" s="6" customFormat="1" ht="46" customHeight="1" spans="1:36">
      <c r="A56" s="24">
        <v>7</v>
      </c>
      <c r="B56" s="40" t="s">
        <v>121</v>
      </c>
      <c r="C56" s="25" t="s">
        <v>122</v>
      </c>
      <c r="D56" s="40" t="s">
        <v>123</v>
      </c>
      <c r="E56" s="51">
        <v>1706.6175</v>
      </c>
      <c r="F56" s="26">
        <f>L56+L57+L58+L59+L60</f>
        <v>1287.2325</v>
      </c>
      <c r="G56" s="24">
        <f>E56-F56</f>
        <v>419.385</v>
      </c>
      <c r="H56" s="27">
        <f>F56/E56</f>
        <v>0.754259522124905</v>
      </c>
      <c r="I56" s="35" t="s">
        <v>20</v>
      </c>
      <c r="J56" s="23" t="s">
        <v>151</v>
      </c>
      <c r="K56" s="63">
        <v>287.5</v>
      </c>
      <c r="L56" s="63">
        <v>287.5</v>
      </c>
      <c r="M56" s="63">
        <f t="shared" si="6"/>
        <v>0</v>
      </c>
      <c r="N56" s="21"/>
      <c r="O56" s="55">
        <f t="shared" si="8"/>
        <v>1</v>
      </c>
      <c r="P56" s="63"/>
      <c r="Q56" s="55">
        <f t="shared" si="7"/>
        <v>1</v>
      </c>
      <c r="R56" s="84" t="s">
        <v>71</v>
      </c>
      <c r="S56" s="53"/>
      <c r="T56" s="76"/>
      <c r="U56" s="76"/>
      <c r="V56" s="76"/>
      <c r="W56" s="85"/>
      <c r="X56" s="85"/>
      <c r="Y56" s="85"/>
      <c r="Z56" s="85"/>
      <c r="AA56" s="85"/>
      <c r="AB56" s="85"/>
      <c r="AC56" s="85"/>
      <c r="AD56" s="85"/>
      <c r="AE56" s="85"/>
      <c r="AF56" s="85"/>
      <c r="AG56" s="85"/>
      <c r="AH56" s="85"/>
      <c r="AI56" s="85"/>
      <c r="AJ56" s="85"/>
    </row>
    <row r="57" s="6" customFormat="1" ht="30" customHeight="1" spans="1:36">
      <c r="A57" s="24"/>
      <c r="B57" s="40"/>
      <c r="C57" s="25"/>
      <c r="D57" s="40"/>
      <c r="E57" s="51"/>
      <c r="F57" s="26"/>
      <c r="G57" s="24"/>
      <c r="H57" s="27"/>
      <c r="I57" s="35"/>
      <c r="J57" s="23" t="s">
        <v>152</v>
      </c>
      <c r="K57" s="63">
        <v>124.1375</v>
      </c>
      <c r="L57" s="63">
        <v>124.1375</v>
      </c>
      <c r="M57" s="63">
        <f t="shared" si="6"/>
        <v>0</v>
      </c>
      <c r="N57" s="21"/>
      <c r="O57" s="55">
        <f t="shared" si="8"/>
        <v>1</v>
      </c>
      <c r="P57" s="63"/>
      <c r="Q57" s="55">
        <f t="shared" si="7"/>
        <v>1</v>
      </c>
      <c r="R57" s="84" t="s">
        <v>71</v>
      </c>
      <c r="S57" s="53"/>
      <c r="T57" s="76"/>
      <c r="U57" s="76"/>
      <c r="V57" s="76"/>
      <c r="W57" s="85"/>
      <c r="X57" s="85"/>
      <c r="Y57" s="85"/>
      <c r="Z57" s="85"/>
      <c r="AA57" s="85"/>
      <c r="AB57" s="85"/>
      <c r="AC57" s="85"/>
      <c r="AD57" s="85"/>
      <c r="AE57" s="85"/>
      <c r="AF57" s="85"/>
      <c r="AG57" s="85"/>
      <c r="AH57" s="85"/>
      <c r="AI57" s="85"/>
      <c r="AJ57" s="85"/>
    </row>
    <row r="58" s="6" customFormat="1" ht="30" customHeight="1" spans="1:36">
      <c r="A58" s="24"/>
      <c r="B58" s="40"/>
      <c r="C58" s="25"/>
      <c r="D58" s="40"/>
      <c r="E58" s="51"/>
      <c r="F58" s="26"/>
      <c r="G58" s="24"/>
      <c r="H58" s="27"/>
      <c r="I58" s="35"/>
      <c r="J58" s="23" t="s">
        <v>153</v>
      </c>
      <c r="K58" s="63">
        <v>36.825</v>
      </c>
      <c r="L58" s="63">
        <v>36.825</v>
      </c>
      <c r="M58" s="63">
        <f t="shared" si="6"/>
        <v>0</v>
      </c>
      <c r="N58" s="21"/>
      <c r="O58" s="55">
        <f t="shared" si="8"/>
        <v>1</v>
      </c>
      <c r="P58" s="63"/>
      <c r="Q58" s="55">
        <f t="shared" si="7"/>
        <v>1</v>
      </c>
      <c r="R58" s="84" t="s">
        <v>71</v>
      </c>
      <c r="S58" s="53"/>
      <c r="T58" s="76"/>
      <c r="U58" s="76"/>
      <c r="V58" s="76"/>
      <c r="W58" s="85"/>
      <c r="X58" s="85"/>
      <c r="Y58" s="85"/>
      <c r="Z58" s="85"/>
      <c r="AA58" s="85"/>
      <c r="AB58" s="85"/>
      <c r="AC58" s="85"/>
      <c r="AD58" s="85"/>
      <c r="AE58" s="85"/>
      <c r="AF58" s="85"/>
      <c r="AG58" s="85"/>
      <c r="AH58" s="85"/>
      <c r="AI58" s="85"/>
      <c r="AJ58" s="85"/>
    </row>
    <row r="59" s="6" customFormat="1" ht="55" customHeight="1" spans="1:36">
      <c r="A59" s="24"/>
      <c r="B59" s="40"/>
      <c r="C59" s="25"/>
      <c r="D59" s="40"/>
      <c r="E59" s="51"/>
      <c r="F59" s="26"/>
      <c r="G59" s="24"/>
      <c r="H59" s="27"/>
      <c r="I59" s="35"/>
      <c r="J59" s="23" t="s">
        <v>154</v>
      </c>
      <c r="K59" s="63">
        <v>493.965</v>
      </c>
      <c r="L59" s="63">
        <f>246.9825+82.3275</f>
        <v>329.31</v>
      </c>
      <c r="M59" s="63">
        <f t="shared" si="6"/>
        <v>164.655</v>
      </c>
      <c r="N59" s="21">
        <v>82.3275</v>
      </c>
      <c r="O59" s="55">
        <f t="shared" si="8"/>
        <v>0.833333333333333</v>
      </c>
      <c r="P59" s="63">
        <v>82.3275</v>
      </c>
      <c r="Q59" s="55">
        <f t="shared" si="7"/>
        <v>1</v>
      </c>
      <c r="R59" s="81" t="s">
        <v>155</v>
      </c>
      <c r="S59" s="53"/>
      <c r="T59" s="76"/>
      <c r="U59" s="76"/>
      <c r="V59" s="76"/>
      <c r="W59" s="85"/>
      <c r="X59" s="85"/>
      <c r="Y59" s="85"/>
      <c r="Z59" s="85"/>
      <c r="AA59" s="85"/>
      <c r="AB59" s="85"/>
      <c r="AC59" s="85"/>
      <c r="AD59" s="85"/>
      <c r="AE59" s="85"/>
      <c r="AF59" s="85"/>
      <c r="AG59" s="85"/>
      <c r="AH59" s="85"/>
      <c r="AI59" s="85"/>
      <c r="AJ59" s="85"/>
    </row>
    <row r="60" s="6" customFormat="1" ht="55" customHeight="1" spans="1:36">
      <c r="A60" s="28"/>
      <c r="B60" s="43"/>
      <c r="C60" s="29"/>
      <c r="D60" s="43"/>
      <c r="E60" s="52"/>
      <c r="F60" s="30"/>
      <c r="G60" s="28"/>
      <c r="H60" s="31"/>
      <c r="I60" s="36"/>
      <c r="J60" s="23" t="s">
        <v>156</v>
      </c>
      <c r="K60" s="6">
        <v>764.19</v>
      </c>
      <c r="L60" s="63">
        <f>382.095+127.365</f>
        <v>509.46</v>
      </c>
      <c r="M60" s="63">
        <f t="shared" si="6"/>
        <v>254.73</v>
      </c>
      <c r="N60" s="21">
        <v>127.365</v>
      </c>
      <c r="O60" s="55">
        <f t="shared" si="8"/>
        <v>0.833333333333333</v>
      </c>
      <c r="P60" s="63">
        <v>127.365</v>
      </c>
      <c r="Q60" s="55">
        <f t="shared" si="7"/>
        <v>1</v>
      </c>
      <c r="R60" s="81" t="s">
        <v>155</v>
      </c>
      <c r="S60" s="53"/>
      <c r="T60" s="76"/>
      <c r="U60" s="76"/>
      <c r="V60" s="76"/>
      <c r="W60" s="85"/>
      <c r="X60" s="85"/>
      <c r="Y60" s="85"/>
      <c r="Z60" s="85"/>
      <c r="AA60" s="85"/>
      <c r="AB60" s="85"/>
      <c r="AC60" s="85"/>
      <c r="AD60" s="85"/>
      <c r="AE60" s="85"/>
      <c r="AF60" s="85"/>
      <c r="AG60" s="85"/>
      <c r="AH60" s="85"/>
      <c r="AI60" s="85"/>
      <c r="AJ60" s="85"/>
    </row>
    <row r="61" s="6" customFormat="1" ht="48" customHeight="1" spans="1:36">
      <c r="A61" s="32">
        <v>8</v>
      </c>
      <c r="B61" s="37" t="s">
        <v>121</v>
      </c>
      <c r="C61" s="33" t="s">
        <v>122</v>
      </c>
      <c r="D61" s="37" t="s">
        <v>123</v>
      </c>
      <c r="E61" s="46">
        <v>2069.8677</v>
      </c>
      <c r="F61" s="47">
        <f>L61+L62</f>
        <v>1010.030756</v>
      </c>
      <c r="G61" s="32">
        <f>E61-F61</f>
        <v>1059.836944</v>
      </c>
      <c r="H61" s="48">
        <f>F61/E61</f>
        <v>0.487968750853013</v>
      </c>
      <c r="I61" s="34" t="s">
        <v>19</v>
      </c>
      <c r="J61" s="23" t="s">
        <v>157</v>
      </c>
      <c r="K61" s="63">
        <v>1000</v>
      </c>
      <c r="L61" s="63">
        <v>182.238173</v>
      </c>
      <c r="M61" s="63">
        <f t="shared" si="6"/>
        <v>817.761827</v>
      </c>
      <c r="N61" s="21">
        <v>0</v>
      </c>
      <c r="O61" s="55">
        <f t="shared" si="8"/>
        <v>0.182238173</v>
      </c>
      <c r="P61" s="71">
        <v>817.761827</v>
      </c>
      <c r="Q61" s="55">
        <f t="shared" si="7"/>
        <v>1</v>
      </c>
      <c r="R61" s="80" t="s">
        <v>158</v>
      </c>
      <c r="S61" s="53"/>
      <c r="T61" s="76"/>
      <c r="U61" s="76"/>
      <c r="V61" s="76"/>
      <c r="W61" s="85"/>
      <c r="X61" s="85"/>
      <c r="Y61" s="85"/>
      <c r="Z61" s="85"/>
      <c r="AA61" s="85"/>
      <c r="AB61" s="85"/>
      <c r="AC61" s="85"/>
      <c r="AD61" s="85"/>
      <c r="AE61" s="85"/>
      <c r="AF61" s="85"/>
      <c r="AG61" s="85"/>
      <c r="AH61" s="85"/>
      <c r="AI61" s="85"/>
      <c r="AJ61" s="85"/>
    </row>
    <row r="62" s="6" customFormat="1" ht="37" customHeight="1" spans="1:36">
      <c r="A62" s="28"/>
      <c r="B62" s="43"/>
      <c r="C62" s="29"/>
      <c r="D62" s="43"/>
      <c r="E62" s="50"/>
      <c r="F62" s="30"/>
      <c r="G62" s="28"/>
      <c r="H62" s="31"/>
      <c r="I62" s="36"/>
      <c r="J62" s="23" t="s">
        <v>159</v>
      </c>
      <c r="K62" s="70">
        <v>1067.792583</v>
      </c>
      <c r="L62" s="63">
        <v>827.792583</v>
      </c>
      <c r="M62" s="63">
        <f t="shared" si="6"/>
        <v>240</v>
      </c>
      <c r="N62" s="21">
        <v>0</v>
      </c>
      <c r="O62" s="55">
        <f t="shared" si="8"/>
        <v>0.775237247550726</v>
      </c>
      <c r="P62" s="71">
        <v>120</v>
      </c>
      <c r="Q62" s="55">
        <f t="shared" si="7"/>
        <v>0.887618623775363</v>
      </c>
      <c r="R62" s="80" t="s">
        <v>160</v>
      </c>
      <c r="S62" s="53"/>
      <c r="T62" s="76"/>
      <c r="U62" s="76"/>
      <c r="V62" s="76"/>
      <c r="W62" s="85"/>
      <c r="X62" s="85"/>
      <c r="Y62" s="85"/>
      <c r="Z62" s="85"/>
      <c r="AA62" s="85"/>
      <c r="AB62" s="85"/>
      <c r="AC62" s="85"/>
      <c r="AD62" s="85"/>
      <c r="AE62" s="85"/>
      <c r="AF62" s="85"/>
      <c r="AG62" s="85"/>
      <c r="AH62" s="85"/>
      <c r="AI62" s="85"/>
      <c r="AJ62" s="85"/>
    </row>
    <row r="63" s="6" customFormat="1" ht="63" customHeight="1" spans="1:36">
      <c r="A63" s="21">
        <v>9</v>
      </c>
      <c r="B63" s="53" t="s">
        <v>121</v>
      </c>
      <c r="C63" s="22" t="s">
        <v>122</v>
      </c>
      <c r="D63" s="53" t="s">
        <v>123</v>
      </c>
      <c r="E63" s="54">
        <v>1609.965</v>
      </c>
      <c r="F63" s="54">
        <v>1609.965</v>
      </c>
      <c r="G63" s="21">
        <f>E63-F63</f>
        <v>0</v>
      </c>
      <c r="H63" s="55">
        <f>F63/E63</f>
        <v>1</v>
      </c>
      <c r="I63" s="23" t="s">
        <v>17</v>
      </c>
      <c r="J63" s="23" t="s">
        <v>161</v>
      </c>
      <c r="K63" s="54">
        <v>1609.965</v>
      </c>
      <c r="L63" s="54">
        <v>1609.965</v>
      </c>
      <c r="M63" s="63">
        <f t="shared" si="6"/>
        <v>0</v>
      </c>
      <c r="N63" s="21"/>
      <c r="O63" s="55">
        <f t="shared" si="8"/>
        <v>1</v>
      </c>
      <c r="P63" s="63"/>
      <c r="Q63" s="55">
        <f t="shared" si="7"/>
        <v>1</v>
      </c>
      <c r="R63" s="84" t="s">
        <v>71</v>
      </c>
      <c r="S63" s="53"/>
      <c r="T63" s="76"/>
      <c r="U63" s="76"/>
      <c r="V63" s="76"/>
      <c r="W63" s="85"/>
      <c r="X63" s="85"/>
      <c r="Y63" s="85"/>
      <c r="Z63" s="85"/>
      <c r="AA63" s="85"/>
      <c r="AB63" s="85"/>
      <c r="AC63" s="85"/>
      <c r="AD63" s="85"/>
      <c r="AE63" s="85"/>
      <c r="AF63" s="85"/>
      <c r="AG63" s="85"/>
      <c r="AH63" s="85"/>
      <c r="AI63" s="85"/>
      <c r="AJ63" s="85"/>
    </row>
    <row r="64" s="6" customFormat="1" ht="50" customHeight="1" spans="1:36">
      <c r="A64" s="21">
        <v>10</v>
      </c>
      <c r="B64" s="53" t="s">
        <v>121</v>
      </c>
      <c r="C64" s="22" t="s">
        <v>122</v>
      </c>
      <c r="D64" s="53" t="s">
        <v>123</v>
      </c>
      <c r="E64" s="56">
        <v>350</v>
      </c>
      <c r="F64" s="21">
        <v>0</v>
      </c>
      <c r="G64" s="21">
        <f>E64-F64</f>
        <v>350</v>
      </c>
      <c r="H64" s="55">
        <f>F64/E64</f>
        <v>0</v>
      </c>
      <c r="I64" s="23" t="s">
        <v>23</v>
      </c>
      <c r="J64" s="23" t="s">
        <v>162</v>
      </c>
      <c r="K64" s="63">
        <v>350</v>
      </c>
      <c r="L64" s="63">
        <v>0</v>
      </c>
      <c r="M64" s="63">
        <f t="shared" si="6"/>
        <v>350</v>
      </c>
      <c r="N64" s="21">
        <v>0</v>
      </c>
      <c r="O64" s="55">
        <f t="shared" si="8"/>
        <v>0</v>
      </c>
      <c r="P64" s="63">
        <v>0</v>
      </c>
      <c r="Q64" s="55">
        <f t="shared" si="7"/>
        <v>0</v>
      </c>
      <c r="R64" s="84" t="s">
        <v>163</v>
      </c>
      <c r="S64" s="53"/>
      <c r="T64" s="76"/>
      <c r="U64" s="76"/>
      <c r="V64" s="76"/>
      <c r="W64" s="85"/>
      <c r="X64" s="85"/>
      <c r="Y64" s="85"/>
      <c r="Z64" s="85"/>
      <c r="AA64" s="85"/>
      <c r="AB64" s="85"/>
      <c r="AC64" s="85"/>
      <c r="AD64" s="85"/>
      <c r="AE64" s="85"/>
      <c r="AF64" s="85"/>
      <c r="AG64" s="85"/>
      <c r="AH64" s="85"/>
      <c r="AI64" s="85"/>
      <c r="AJ64" s="85"/>
    </row>
    <row r="65" s="6" customFormat="1" ht="73" customHeight="1" spans="1:36">
      <c r="A65" s="32">
        <v>11</v>
      </c>
      <c r="B65" s="33" t="s">
        <v>81</v>
      </c>
      <c r="C65" s="33" t="s">
        <v>164</v>
      </c>
      <c r="D65" s="33" t="s">
        <v>165</v>
      </c>
      <c r="E65" s="32">
        <v>4886</v>
      </c>
      <c r="F65" s="47">
        <f>L65+L66+L67+L68+L69</f>
        <v>0</v>
      </c>
      <c r="G65" s="32">
        <f>E65-F65</f>
        <v>4886</v>
      </c>
      <c r="H65" s="48">
        <f>F65/E65</f>
        <v>0</v>
      </c>
      <c r="I65" s="34" t="s">
        <v>18</v>
      </c>
      <c r="J65" s="23" t="s">
        <v>166</v>
      </c>
      <c r="K65" s="63">
        <v>3950</v>
      </c>
      <c r="L65" s="63">
        <v>0</v>
      </c>
      <c r="M65" s="63">
        <f t="shared" si="6"/>
        <v>3950</v>
      </c>
      <c r="N65" s="21">
        <v>0</v>
      </c>
      <c r="O65" s="55">
        <f t="shared" si="8"/>
        <v>0</v>
      </c>
      <c r="P65" s="55"/>
      <c r="Q65" s="55">
        <f t="shared" ref="Q65:Q87" si="9">(P65+N65+L65)/K65</f>
        <v>0</v>
      </c>
      <c r="R65" s="53"/>
      <c r="S65" s="37"/>
      <c r="T65" s="76"/>
      <c r="U65" s="76"/>
      <c r="V65" s="76"/>
      <c r="W65" s="85"/>
      <c r="X65" s="85"/>
      <c r="Y65" s="85"/>
      <c r="Z65" s="85"/>
      <c r="AA65" s="85"/>
      <c r="AB65" s="85"/>
      <c r="AC65" s="85"/>
      <c r="AD65" s="85"/>
      <c r="AE65" s="85"/>
      <c r="AF65" s="85"/>
      <c r="AG65" s="85"/>
      <c r="AH65" s="85"/>
      <c r="AI65" s="85"/>
      <c r="AJ65" s="85"/>
    </row>
    <row r="66" s="6" customFormat="1" ht="32" customHeight="1" spans="1:36">
      <c r="A66" s="24"/>
      <c r="B66" s="25"/>
      <c r="C66" s="25"/>
      <c r="D66" s="25"/>
      <c r="E66" s="24"/>
      <c r="F66" s="26"/>
      <c r="G66" s="24"/>
      <c r="H66" s="27"/>
      <c r="I66" s="35"/>
      <c r="J66" s="23" t="s">
        <v>112</v>
      </c>
      <c r="K66" s="63">
        <v>200</v>
      </c>
      <c r="L66" s="63">
        <v>0</v>
      </c>
      <c r="M66" s="63">
        <f t="shared" si="6"/>
        <v>200</v>
      </c>
      <c r="N66" s="21">
        <v>0</v>
      </c>
      <c r="O66" s="55">
        <f t="shared" si="8"/>
        <v>0</v>
      </c>
      <c r="P66" s="55"/>
      <c r="Q66" s="55">
        <f t="shared" si="9"/>
        <v>0</v>
      </c>
      <c r="R66" s="53"/>
      <c r="S66" s="40"/>
      <c r="T66" s="76"/>
      <c r="U66" s="76"/>
      <c r="V66" s="76"/>
      <c r="W66" s="77"/>
      <c r="X66" s="77"/>
      <c r="Y66" s="77"/>
      <c r="Z66" s="77"/>
      <c r="AA66" s="77"/>
      <c r="AB66" s="77"/>
      <c r="AC66" s="77"/>
      <c r="AD66" s="77"/>
      <c r="AE66" s="77"/>
      <c r="AF66" s="77"/>
      <c r="AG66" s="77"/>
      <c r="AH66" s="77"/>
      <c r="AI66" s="77"/>
      <c r="AJ66" s="77"/>
    </row>
    <row r="67" s="6" customFormat="1" ht="28" customHeight="1" spans="1:36">
      <c r="A67" s="24"/>
      <c r="B67" s="25"/>
      <c r="C67" s="25"/>
      <c r="D67" s="25"/>
      <c r="E67" s="24"/>
      <c r="F67" s="26"/>
      <c r="G67" s="24"/>
      <c r="H67" s="27"/>
      <c r="I67" s="35"/>
      <c r="J67" s="23" t="s">
        <v>167</v>
      </c>
      <c r="K67" s="63">
        <v>59.8</v>
      </c>
      <c r="L67" s="63">
        <v>0</v>
      </c>
      <c r="M67" s="63">
        <f t="shared" ref="M67:M88" si="10">K67-L67</f>
        <v>59.8</v>
      </c>
      <c r="N67" s="21">
        <v>59.8</v>
      </c>
      <c r="O67" s="55">
        <f t="shared" si="8"/>
        <v>1</v>
      </c>
      <c r="P67" s="55"/>
      <c r="Q67" s="55">
        <f t="shared" si="9"/>
        <v>1</v>
      </c>
      <c r="R67" s="53" t="s">
        <v>168</v>
      </c>
      <c r="S67" s="40"/>
      <c r="T67" s="76"/>
      <c r="U67" s="76"/>
      <c r="V67" s="76"/>
      <c r="W67" s="77"/>
      <c r="X67" s="77"/>
      <c r="Y67" s="77"/>
      <c r="Z67" s="77"/>
      <c r="AA67" s="77"/>
      <c r="AB67" s="77"/>
      <c r="AC67" s="77"/>
      <c r="AD67" s="77"/>
      <c r="AE67" s="77"/>
      <c r="AF67" s="77"/>
      <c r="AG67" s="77"/>
      <c r="AH67" s="77"/>
      <c r="AI67" s="77"/>
      <c r="AJ67" s="77"/>
    </row>
    <row r="68" s="6" customFormat="1" ht="32" customHeight="1" spans="1:36">
      <c r="A68" s="24"/>
      <c r="B68" s="25"/>
      <c r="C68" s="25"/>
      <c r="D68" s="25"/>
      <c r="E68" s="24"/>
      <c r="F68" s="26"/>
      <c r="G68" s="24"/>
      <c r="H68" s="27"/>
      <c r="I68" s="35"/>
      <c r="J68" s="23" t="s">
        <v>169</v>
      </c>
      <c r="K68" s="63">
        <v>35</v>
      </c>
      <c r="L68" s="63">
        <v>0</v>
      </c>
      <c r="M68" s="63">
        <f t="shared" si="10"/>
        <v>35</v>
      </c>
      <c r="N68" s="21">
        <v>35</v>
      </c>
      <c r="O68" s="55">
        <f t="shared" si="8"/>
        <v>1</v>
      </c>
      <c r="P68" s="55"/>
      <c r="Q68" s="55">
        <f t="shared" si="9"/>
        <v>1</v>
      </c>
      <c r="R68" s="53" t="s">
        <v>170</v>
      </c>
      <c r="S68" s="40"/>
      <c r="T68" s="76"/>
      <c r="U68" s="76"/>
      <c r="V68" s="76"/>
      <c r="W68" s="77"/>
      <c r="X68" s="77"/>
      <c r="Y68" s="77"/>
      <c r="Z68" s="77"/>
      <c r="AA68" s="77"/>
      <c r="AB68" s="77"/>
      <c r="AC68" s="77"/>
      <c r="AD68" s="77"/>
      <c r="AE68" s="77"/>
      <c r="AF68" s="77"/>
      <c r="AG68" s="77"/>
      <c r="AH68" s="77"/>
      <c r="AI68" s="77"/>
      <c r="AJ68" s="77"/>
    </row>
    <row r="69" s="4" customFormat="1" ht="51" customHeight="1" spans="1:36">
      <c r="A69" s="28"/>
      <c r="B69" s="29"/>
      <c r="C69" s="29"/>
      <c r="D69" s="29"/>
      <c r="E69" s="28"/>
      <c r="F69" s="30"/>
      <c r="G69" s="28"/>
      <c r="H69" s="31"/>
      <c r="I69" s="36"/>
      <c r="J69" s="23" t="s">
        <v>171</v>
      </c>
      <c r="K69" s="63">
        <v>641.2</v>
      </c>
      <c r="L69" s="63">
        <v>0</v>
      </c>
      <c r="M69" s="63">
        <f t="shared" si="10"/>
        <v>641.2</v>
      </c>
      <c r="N69" s="63">
        <v>641.2</v>
      </c>
      <c r="O69" s="55">
        <f t="shared" si="8"/>
        <v>1</v>
      </c>
      <c r="P69" s="55"/>
      <c r="Q69" s="55">
        <f t="shared" si="9"/>
        <v>1</v>
      </c>
      <c r="R69" s="75" t="s">
        <v>172</v>
      </c>
      <c r="S69" s="43"/>
      <c r="T69" s="76"/>
      <c r="U69" s="76"/>
      <c r="V69" s="76"/>
      <c r="W69" s="77"/>
      <c r="X69" s="77"/>
      <c r="Y69" s="77"/>
      <c r="Z69" s="77"/>
      <c r="AA69" s="77"/>
      <c r="AB69" s="77"/>
      <c r="AC69" s="77"/>
      <c r="AD69" s="77"/>
      <c r="AE69" s="77"/>
      <c r="AF69" s="77"/>
      <c r="AG69" s="77"/>
      <c r="AH69" s="77"/>
      <c r="AI69" s="77"/>
      <c r="AJ69" s="77"/>
    </row>
    <row r="70" s="4" customFormat="1" ht="100" customHeight="1" spans="1:36">
      <c r="A70" s="21">
        <v>12</v>
      </c>
      <c r="B70" s="22" t="s">
        <v>81</v>
      </c>
      <c r="C70" s="22" t="s">
        <v>173</v>
      </c>
      <c r="D70" s="22" t="s">
        <v>174</v>
      </c>
      <c r="E70" s="21">
        <v>787</v>
      </c>
      <c r="F70" s="63">
        <v>0</v>
      </c>
      <c r="G70" s="21">
        <f>E70-F70</f>
        <v>787</v>
      </c>
      <c r="H70" s="55">
        <f>F70/E70</f>
        <v>0</v>
      </c>
      <c r="I70" s="23" t="s">
        <v>26</v>
      </c>
      <c r="J70" s="23" t="s">
        <v>175</v>
      </c>
      <c r="K70" s="63">
        <v>787</v>
      </c>
      <c r="L70" s="63">
        <v>0</v>
      </c>
      <c r="M70" s="63">
        <f t="shared" si="10"/>
        <v>787</v>
      </c>
      <c r="N70" s="21">
        <v>787</v>
      </c>
      <c r="O70" s="55">
        <f t="shared" si="8"/>
        <v>1</v>
      </c>
      <c r="P70" s="55"/>
      <c r="Q70" s="55">
        <f t="shared" si="9"/>
        <v>1</v>
      </c>
      <c r="R70" s="75" t="s">
        <v>176</v>
      </c>
      <c r="S70" s="22"/>
      <c r="T70" s="76"/>
      <c r="U70" s="76"/>
      <c r="V70" s="76"/>
      <c r="W70" s="77"/>
      <c r="X70" s="77"/>
      <c r="Y70" s="77"/>
      <c r="Z70" s="77"/>
      <c r="AA70" s="77"/>
      <c r="AB70" s="77"/>
      <c r="AC70" s="77"/>
      <c r="AD70" s="77"/>
      <c r="AE70" s="77"/>
      <c r="AF70" s="77"/>
      <c r="AG70" s="77"/>
      <c r="AH70" s="77"/>
      <c r="AI70" s="77"/>
      <c r="AJ70" s="77"/>
    </row>
    <row r="71" s="4" customFormat="1" ht="42" customHeight="1" spans="1:36">
      <c r="A71" s="32">
        <v>13</v>
      </c>
      <c r="B71" s="33" t="s">
        <v>177</v>
      </c>
      <c r="C71" s="33" t="s">
        <v>178</v>
      </c>
      <c r="D71" s="33" t="s">
        <v>178</v>
      </c>
      <c r="E71" s="32">
        <v>3100</v>
      </c>
      <c r="F71" s="47">
        <f>L71+L72+L73+L74+L75+L76+L77+L78+L79</f>
        <v>484.354139</v>
      </c>
      <c r="G71" s="32">
        <f>E71-F71</f>
        <v>2615.645861</v>
      </c>
      <c r="H71" s="48">
        <f>F71/E71</f>
        <v>0.156243270645161</v>
      </c>
      <c r="I71" s="34" t="s">
        <v>25</v>
      </c>
      <c r="J71" s="22" t="s">
        <v>179</v>
      </c>
      <c r="K71" s="22">
        <v>200</v>
      </c>
      <c r="L71" s="63">
        <v>0</v>
      </c>
      <c r="M71" s="63">
        <f t="shared" si="10"/>
        <v>200</v>
      </c>
      <c r="N71" s="63">
        <v>200</v>
      </c>
      <c r="O71" s="55">
        <f t="shared" si="8"/>
        <v>1</v>
      </c>
      <c r="P71" s="55"/>
      <c r="Q71" s="55">
        <f t="shared" si="9"/>
        <v>1</v>
      </c>
      <c r="R71" s="22" t="s">
        <v>127</v>
      </c>
      <c r="S71" s="22"/>
      <c r="T71" s="76"/>
      <c r="U71" s="76"/>
      <c r="V71" s="76"/>
      <c r="W71" s="77"/>
      <c r="X71" s="77"/>
      <c r="Y71" s="77"/>
      <c r="Z71" s="77"/>
      <c r="AA71" s="77"/>
      <c r="AB71" s="77"/>
      <c r="AC71" s="77"/>
      <c r="AD71" s="77"/>
      <c r="AE71" s="77"/>
      <c r="AF71" s="77"/>
      <c r="AG71" s="77"/>
      <c r="AH71" s="77"/>
      <c r="AI71" s="77"/>
      <c r="AJ71" s="77"/>
    </row>
    <row r="72" s="4" customFormat="1" ht="42" customHeight="1" spans="1:36">
      <c r="A72" s="24"/>
      <c r="B72" s="25"/>
      <c r="C72" s="25"/>
      <c r="D72" s="25"/>
      <c r="E72" s="24"/>
      <c r="F72" s="26"/>
      <c r="G72" s="24"/>
      <c r="H72" s="27"/>
      <c r="I72" s="35"/>
      <c r="J72" s="22" t="s">
        <v>180</v>
      </c>
      <c r="K72" s="22">
        <v>305</v>
      </c>
      <c r="L72" s="63">
        <f>292.944396+10.1511</f>
        <v>303.095496</v>
      </c>
      <c r="M72" s="63">
        <f t="shared" si="10"/>
        <v>1.90450399999997</v>
      </c>
      <c r="N72" s="63">
        <v>0</v>
      </c>
      <c r="O72" s="55">
        <f t="shared" si="8"/>
        <v>0.993755724590164</v>
      </c>
      <c r="P72" s="55"/>
      <c r="Q72" s="55">
        <f t="shared" si="9"/>
        <v>0.993755724590164</v>
      </c>
      <c r="R72" s="22" t="s">
        <v>127</v>
      </c>
      <c r="S72" s="22"/>
      <c r="T72" s="76"/>
      <c r="U72" s="76"/>
      <c r="V72" s="76"/>
      <c r="W72" s="77"/>
      <c r="X72" s="77"/>
      <c r="Y72" s="77"/>
      <c r="Z72" s="77"/>
      <c r="AA72" s="77"/>
      <c r="AB72" s="77"/>
      <c r="AC72" s="77"/>
      <c r="AD72" s="77"/>
      <c r="AE72" s="77"/>
      <c r="AF72" s="77"/>
      <c r="AG72" s="77"/>
      <c r="AH72" s="77"/>
      <c r="AI72" s="77"/>
      <c r="AJ72" s="77"/>
    </row>
    <row r="73" s="4" customFormat="1" ht="42" customHeight="1" spans="1:36">
      <c r="A73" s="24"/>
      <c r="B73" s="25"/>
      <c r="C73" s="25"/>
      <c r="D73" s="25"/>
      <c r="E73" s="24"/>
      <c r="F73" s="26"/>
      <c r="G73" s="24"/>
      <c r="H73" s="27"/>
      <c r="I73" s="35"/>
      <c r="J73" s="22" t="s">
        <v>181</v>
      </c>
      <c r="K73" s="22">
        <v>62</v>
      </c>
      <c r="L73" s="63">
        <v>0</v>
      </c>
      <c r="M73" s="63">
        <f t="shared" si="10"/>
        <v>62</v>
      </c>
      <c r="N73" s="63">
        <v>62</v>
      </c>
      <c r="O73" s="55">
        <f t="shared" si="8"/>
        <v>1</v>
      </c>
      <c r="P73" s="55"/>
      <c r="Q73" s="55">
        <f t="shared" si="9"/>
        <v>1</v>
      </c>
      <c r="R73" s="22" t="s">
        <v>127</v>
      </c>
      <c r="S73" s="22"/>
      <c r="T73" s="76"/>
      <c r="U73" s="76"/>
      <c r="V73" s="76"/>
      <c r="W73" s="77"/>
      <c r="X73" s="77"/>
      <c r="Y73" s="77"/>
      <c r="Z73" s="77"/>
      <c r="AA73" s="77"/>
      <c r="AB73" s="77"/>
      <c r="AC73" s="77"/>
      <c r="AD73" s="77"/>
      <c r="AE73" s="77"/>
      <c r="AF73" s="77"/>
      <c r="AG73" s="77"/>
      <c r="AH73" s="77"/>
      <c r="AI73" s="77"/>
      <c r="AJ73" s="77"/>
    </row>
    <row r="74" s="4" customFormat="1" ht="42" customHeight="1" spans="1:36">
      <c r="A74" s="24"/>
      <c r="B74" s="25"/>
      <c r="C74" s="25"/>
      <c r="D74" s="25"/>
      <c r="E74" s="24"/>
      <c r="F74" s="26"/>
      <c r="G74" s="24"/>
      <c r="H74" s="27"/>
      <c r="I74" s="35"/>
      <c r="J74" s="22" t="s">
        <v>182</v>
      </c>
      <c r="K74" s="22">
        <v>383</v>
      </c>
      <c r="L74" s="63">
        <v>0</v>
      </c>
      <c r="M74" s="63">
        <f t="shared" si="10"/>
        <v>383</v>
      </c>
      <c r="N74" s="63">
        <v>383</v>
      </c>
      <c r="O74" s="55">
        <f t="shared" si="8"/>
        <v>1</v>
      </c>
      <c r="P74" s="55"/>
      <c r="Q74" s="55">
        <f t="shared" si="9"/>
        <v>1</v>
      </c>
      <c r="R74" s="22" t="s">
        <v>127</v>
      </c>
      <c r="S74" s="22"/>
      <c r="T74" s="76"/>
      <c r="U74" s="76"/>
      <c r="V74" s="76"/>
      <c r="W74" s="77"/>
      <c r="X74" s="77"/>
      <c r="Y74" s="77"/>
      <c r="Z74" s="77"/>
      <c r="AA74" s="77"/>
      <c r="AB74" s="77"/>
      <c r="AC74" s="77"/>
      <c r="AD74" s="77"/>
      <c r="AE74" s="77"/>
      <c r="AF74" s="77"/>
      <c r="AG74" s="77"/>
      <c r="AH74" s="77"/>
      <c r="AI74" s="77"/>
      <c r="AJ74" s="77"/>
    </row>
    <row r="75" s="4" customFormat="1" ht="42" customHeight="1" spans="1:36">
      <c r="A75" s="24"/>
      <c r="B75" s="25"/>
      <c r="C75" s="25"/>
      <c r="D75" s="25"/>
      <c r="E75" s="24"/>
      <c r="F75" s="26"/>
      <c r="G75" s="24"/>
      <c r="H75" s="27"/>
      <c r="I75" s="36"/>
      <c r="J75" s="22" t="s">
        <v>183</v>
      </c>
      <c r="K75" s="63">
        <v>50</v>
      </c>
      <c r="L75" s="63">
        <v>39.892785</v>
      </c>
      <c r="M75" s="63">
        <f t="shared" si="10"/>
        <v>10.107215</v>
      </c>
      <c r="N75" s="63"/>
      <c r="O75" s="55">
        <f t="shared" si="8"/>
        <v>0.7978557</v>
      </c>
      <c r="P75" s="55"/>
      <c r="Q75" s="55">
        <f t="shared" si="9"/>
        <v>0.7978557</v>
      </c>
      <c r="R75" s="22" t="s">
        <v>127</v>
      </c>
      <c r="S75" s="22"/>
      <c r="T75" s="76"/>
      <c r="U75" s="76"/>
      <c r="V75" s="76"/>
      <c r="W75" s="77"/>
      <c r="X75" s="77"/>
      <c r="Y75" s="77"/>
      <c r="Z75" s="77"/>
      <c r="AA75" s="77"/>
      <c r="AB75" s="77"/>
      <c r="AC75" s="77"/>
      <c r="AD75" s="77"/>
      <c r="AE75" s="77"/>
      <c r="AF75" s="77"/>
      <c r="AG75" s="77"/>
      <c r="AH75" s="77"/>
      <c r="AI75" s="77"/>
      <c r="AJ75" s="77"/>
    </row>
    <row r="76" s="4" customFormat="1" ht="42" customHeight="1" spans="1:36">
      <c r="A76" s="24"/>
      <c r="B76" s="25"/>
      <c r="C76" s="25"/>
      <c r="D76" s="25"/>
      <c r="E76" s="24"/>
      <c r="F76" s="26"/>
      <c r="G76" s="24"/>
      <c r="H76" s="27"/>
      <c r="I76" s="34" t="s">
        <v>22</v>
      </c>
      <c r="J76" s="22" t="s">
        <v>184</v>
      </c>
      <c r="K76" s="63">
        <v>165</v>
      </c>
      <c r="L76" s="63">
        <v>0</v>
      </c>
      <c r="M76" s="63">
        <f t="shared" si="10"/>
        <v>165</v>
      </c>
      <c r="N76" s="21">
        <v>2.6</v>
      </c>
      <c r="O76" s="55">
        <f t="shared" si="8"/>
        <v>0.0157575757575758</v>
      </c>
      <c r="P76" s="55"/>
      <c r="Q76" s="55">
        <f t="shared" si="9"/>
        <v>0.0157575757575758</v>
      </c>
      <c r="R76" s="75" t="s">
        <v>185</v>
      </c>
      <c r="S76" s="22"/>
      <c r="T76" s="76"/>
      <c r="U76" s="76"/>
      <c r="V76" s="76"/>
      <c r="W76" s="77"/>
      <c r="X76" s="77"/>
      <c r="Y76" s="77"/>
      <c r="Z76" s="77"/>
      <c r="AA76" s="77"/>
      <c r="AB76" s="77"/>
      <c r="AC76" s="77"/>
      <c r="AD76" s="77"/>
      <c r="AE76" s="77"/>
      <c r="AF76" s="77"/>
      <c r="AG76" s="77"/>
      <c r="AH76" s="77"/>
      <c r="AI76" s="77"/>
      <c r="AJ76" s="77"/>
    </row>
    <row r="77" s="4" customFormat="1" ht="42" customHeight="1" spans="1:36">
      <c r="A77" s="24"/>
      <c r="B77" s="25"/>
      <c r="C77" s="25"/>
      <c r="D77" s="25"/>
      <c r="E77" s="24"/>
      <c r="F77" s="26"/>
      <c r="G77" s="24"/>
      <c r="H77" s="27"/>
      <c r="I77" s="36"/>
      <c r="J77" s="22" t="s">
        <v>186</v>
      </c>
      <c r="K77" s="63">
        <v>35</v>
      </c>
      <c r="L77" s="63">
        <v>0</v>
      </c>
      <c r="M77" s="63">
        <f t="shared" si="10"/>
        <v>35</v>
      </c>
      <c r="N77" s="21">
        <v>0</v>
      </c>
      <c r="O77" s="55">
        <f t="shared" si="8"/>
        <v>0</v>
      </c>
      <c r="P77" s="55"/>
      <c r="Q77" s="55">
        <f t="shared" si="9"/>
        <v>0</v>
      </c>
      <c r="R77" s="75" t="s">
        <v>187</v>
      </c>
      <c r="S77" s="22"/>
      <c r="T77" s="76"/>
      <c r="U77" s="76"/>
      <c r="V77" s="76"/>
      <c r="W77" s="77"/>
      <c r="X77" s="77"/>
      <c r="Y77" s="77"/>
      <c r="Z77" s="77"/>
      <c r="AA77" s="77"/>
      <c r="AB77" s="77"/>
      <c r="AC77" s="77"/>
      <c r="AD77" s="77"/>
      <c r="AE77" s="77"/>
      <c r="AF77" s="77"/>
      <c r="AG77" s="77"/>
      <c r="AH77" s="77"/>
      <c r="AI77" s="77"/>
      <c r="AJ77" s="77"/>
    </row>
    <row r="78" s="4" customFormat="1" ht="42" customHeight="1" spans="1:36">
      <c r="A78" s="24"/>
      <c r="B78" s="25"/>
      <c r="C78" s="25"/>
      <c r="D78" s="25"/>
      <c r="E78" s="24"/>
      <c r="F78" s="26"/>
      <c r="G78" s="24"/>
      <c r="H78" s="27"/>
      <c r="I78" s="23" t="s">
        <v>96</v>
      </c>
      <c r="J78" s="23" t="s">
        <v>188</v>
      </c>
      <c r="K78" s="63">
        <v>1400</v>
      </c>
      <c r="L78" s="63">
        <v>141.365858</v>
      </c>
      <c r="M78" s="63">
        <f t="shared" si="10"/>
        <v>1258.634142</v>
      </c>
      <c r="N78" s="21"/>
      <c r="O78" s="55">
        <f t="shared" si="8"/>
        <v>0.100975612857143</v>
      </c>
      <c r="P78" s="55"/>
      <c r="Q78" s="55">
        <f t="shared" si="9"/>
        <v>0.100975612857143</v>
      </c>
      <c r="R78" s="75"/>
      <c r="S78" s="22"/>
      <c r="T78" s="76"/>
      <c r="U78" s="76"/>
      <c r="V78" s="76"/>
      <c r="W78" s="77"/>
      <c r="X78" s="77"/>
      <c r="Y78" s="77"/>
      <c r="Z78" s="77"/>
      <c r="AA78" s="77"/>
      <c r="AB78" s="77"/>
      <c r="AC78" s="77"/>
      <c r="AD78" s="77"/>
      <c r="AE78" s="77"/>
      <c r="AF78" s="77"/>
      <c r="AG78" s="77"/>
      <c r="AH78" s="77"/>
      <c r="AI78" s="77"/>
      <c r="AJ78" s="77"/>
    </row>
    <row r="79" s="4" customFormat="1" ht="42" customHeight="1" spans="1:36">
      <c r="A79" s="28"/>
      <c r="B79" s="29"/>
      <c r="C79" s="86"/>
      <c r="D79" s="29"/>
      <c r="E79" s="28"/>
      <c r="F79" s="30"/>
      <c r="G79" s="28"/>
      <c r="H79" s="31"/>
      <c r="I79" s="23" t="s">
        <v>18</v>
      </c>
      <c r="J79" s="67" t="s">
        <v>115</v>
      </c>
      <c r="K79" s="63">
        <v>500</v>
      </c>
      <c r="L79" s="63">
        <v>0</v>
      </c>
      <c r="M79" s="63">
        <f t="shared" si="10"/>
        <v>500</v>
      </c>
      <c r="N79" s="21">
        <v>0</v>
      </c>
      <c r="O79" s="55">
        <f t="shared" si="8"/>
        <v>0</v>
      </c>
      <c r="P79" s="55"/>
      <c r="Q79" s="55">
        <f t="shared" si="9"/>
        <v>0</v>
      </c>
      <c r="R79" s="91"/>
      <c r="S79" s="22"/>
      <c r="T79" s="76"/>
      <c r="U79" s="76"/>
      <c r="V79" s="76"/>
      <c r="W79" s="77"/>
      <c r="X79" s="77"/>
      <c r="Y79" s="77"/>
      <c r="Z79" s="77"/>
      <c r="AA79" s="77"/>
      <c r="AB79" s="77"/>
      <c r="AC79" s="77"/>
      <c r="AD79" s="77"/>
      <c r="AE79" s="77"/>
      <c r="AF79" s="77"/>
      <c r="AG79" s="77"/>
      <c r="AH79" s="77"/>
      <c r="AI79" s="77"/>
      <c r="AJ79" s="77"/>
    </row>
    <row r="80" s="4" customFormat="1" ht="42" customHeight="1" spans="1:36">
      <c r="A80" s="24">
        <v>14</v>
      </c>
      <c r="B80" s="25" t="s">
        <v>177</v>
      </c>
      <c r="C80" s="25" t="s">
        <v>189</v>
      </c>
      <c r="D80" s="25" t="s">
        <v>190</v>
      </c>
      <c r="E80" s="24">
        <v>3100</v>
      </c>
      <c r="F80" s="47">
        <f>L80+L81+L82+L83+L84+L85+L86+L87</f>
        <v>360</v>
      </c>
      <c r="G80" s="24">
        <f>E80-F80</f>
        <v>2740</v>
      </c>
      <c r="H80" s="27">
        <f>F80/E80</f>
        <v>0.116129032258065</v>
      </c>
      <c r="I80" s="34" t="s">
        <v>18</v>
      </c>
      <c r="J80" s="87" t="s">
        <v>191</v>
      </c>
      <c r="K80" s="88">
        <v>300</v>
      </c>
      <c r="L80" s="63">
        <v>0</v>
      </c>
      <c r="M80" s="63">
        <f t="shared" si="10"/>
        <v>300</v>
      </c>
      <c r="N80" s="21">
        <v>0</v>
      </c>
      <c r="O80" s="55">
        <f t="shared" si="8"/>
        <v>0</v>
      </c>
      <c r="P80" s="55"/>
      <c r="Q80" s="55">
        <f t="shared" si="9"/>
        <v>0</v>
      </c>
      <c r="R80" s="75" t="s">
        <v>192</v>
      </c>
      <c r="S80" s="22"/>
      <c r="T80" s="76"/>
      <c r="U80" s="76"/>
      <c r="V80" s="76"/>
      <c r="W80" s="77"/>
      <c r="X80" s="77"/>
      <c r="Y80" s="77"/>
      <c r="Z80" s="77"/>
      <c r="AA80" s="77"/>
      <c r="AB80" s="77"/>
      <c r="AC80" s="77"/>
      <c r="AD80" s="77"/>
      <c r="AE80" s="77"/>
      <c r="AF80" s="77"/>
      <c r="AG80" s="77"/>
      <c r="AH80" s="77"/>
      <c r="AI80" s="77"/>
      <c r="AJ80" s="77"/>
    </row>
    <row r="81" s="4" customFormat="1" ht="42" customHeight="1" spans="1:36">
      <c r="A81" s="24"/>
      <c r="B81" s="25"/>
      <c r="C81" s="25"/>
      <c r="D81" s="25"/>
      <c r="E81" s="24"/>
      <c r="F81" s="26"/>
      <c r="G81" s="24"/>
      <c r="H81" s="27"/>
      <c r="I81" s="35"/>
      <c r="J81" s="89" t="s">
        <v>193</v>
      </c>
      <c r="K81" s="88">
        <v>360</v>
      </c>
      <c r="L81" s="63">
        <v>360</v>
      </c>
      <c r="M81" s="63">
        <f t="shared" si="10"/>
        <v>0</v>
      </c>
      <c r="N81" s="21">
        <v>0</v>
      </c>
      <c r="O81" s="55">
        <f t="shared" si="8"/>
        <v>1</v>
      </c>
      <c r="P81" s="55"/>
      <c r="Q81" s="55">
        <f t="shared" si="9"/>
        <v>1</v>
      </c>
      <c r="R81" s="75" t="s">
        <v>71</v>
      </c>
      <c r="S81" s="22"/>
      <c r="T81" s="76"/>
      <c r="U81" s="76"/>
      <c r="V81" s="76"/>
      <c r="W81" s="77"/>
      <c r="X81" s="77"/>
      <c r="Y81" s="77"/>
      <c r="Z81" s="77"/>
      <c r="AA81" s="77"/>
      <c r="AB81" s="77"/>
      <c r="AC81" s="77"/>
      <c r="AD81" s="77"/>
      <c r="AE81" s="77"/>
      <c r="AF81" s="77"/>
      <c r="AG81" s="77"/>
      <c r="AH81" s="77"/>
      <c r="AI81" s="77"/>
      <c r="AJ81" s="77"/>
    </row>
    <row r="82" s="4" customFormat="1" ht="42" customHeight="1" spans="1:36">
      <c r="A82" s="24"/>
      <c r="B82" s="25"/>
      <c r="C82" s="25"/>
      <c r="D82" s="25"/>
      <c r="E82" s="24"/>
      <c r="F82" s="26"/>
      <c r="G82" s="24"/>
      <c r="H82" s="27"/>
      <c r="I82" s="35"/>
      <c r="J82" s="87" t="s">
        <v>194</v>
      </c>
      <c r="K82" s="88">
        <v>425</v>
      </c>
      <c r="L82" s="63">
        <v>0</v>
      </c>
      <c r="M82" s="63">
        <f t="shared" si="10"/>
        <v>425</v>
      </c>
      <c r="N82" s="21">
        <v>425</v>
      </c>
      <c r="O82" s="55">
        <f t="shared" si="8"/>
        <v>1</v>
      </c>
      <c r="P82" s="55"/>
      <c r="Q82" s="55">
        <f t="shared" si="9"/>
        <v>1</v>
      </c>
      <c r="R82" s="75" t="s">
        <v>195</v>
      </c>
      <c r="S82" s="22"/>
      <c r="T82" s="76"/>
      <c r="U82" s="76"/>
      <c r="V82" s="76"/>
      <c r="W82" s="77"/>
      <c r="X82" s="77"/>
      <c r="Y82" s="77"/>
      <c r="Z82" s="77"/>
      <c r="AA82" s="77"/>
      <c r="AB82" s="77"/>
      <c r="AC82" s="77"/>
      <c r="AD82" s="77"/>
      <c r="AE82" s="77"/>
      <c r="AF82" s="77"/>
      <c r="AG82" s="77"/>
      <c r="AH82" s="77"/>
      <c r="AI82" s="77"/>
      <c r="AJ82" s="77"/>
    </row>
    <row r="83" s="4" customFormat="1" ht="42" customHeight="1" spans="1:36">
      <c r="A83" s="24"/>
      <c r="B83" s="25"/>
      <c r="C83" s="25"/>
      <c r="D83" s="25"/>
      <c r="E83" s="24"/>
      <c r="F83" s="26"/>
      <c r="G83" s="24"/>
      <c r="H83" s="27"/>
      <c r="I83" s="35"/>
      <c r="J83" s="87" t="s">
        <v>196</v>
      </c>
      <c r="K83" s="88">
        <v>43.8</v>
      </c>
      <c r="L83" s="63">
        <v>0</v>
      </c>
      <c r="M83" s="63">
        <f t="shared" si="10"/>
        <v>43.8</v>
      </c>
      <c r="N83" s="21">
        <v>43.8</v>
      </c>
      <c r="O83" s="55">
        <f t="shared" si="8"/>
        <v>1</v>
      </c>
      <c r="P83" s="55"/>
      <c r="Q83" s="55">
        <f t="shared" si="9"/>
        <v>1</v>
      </c>
      <c r="R83" s="53" t="s">
        <v>168</v>
      </c>
      <c r="S83" s="22"/>
      <c r="T83" s="76"/>
      <c r="U83" s="76"/>
      <c r="V83" s="76"/>
      <c r="W83" s="77"/>
      <c r="X83" s="77"/>
      <c r="Y83" s="77"/>
      <c r="Z83" s="77"/>
      <c r="AA83" s="77"/>
      <c r="AB83" s="77"/>
      <c r="AC83" s="77"/>
      <c r="AD83" s="77"/>
      <c r="AE83" s="77"/>
      <c r="AF83" s="77"/>
      <c r="AG83" s="77"/>
      <c r="AH83" s="77"/>
      <c r="AI83" s="77"/>
      <c r="AJ83" s="77"/>
    </row>
    <row r="84" s="4" customFormat="1" ht="42" customHeight="1" spans="1:36">
      <c r="A84" s="24"/>
      <c r="B84" s="25"/>
      <c r="C84" s="25"/>
      <c r="D84" s="25"/>
      <c r="E84" s="24"/>
      <c r="F84" s="26"/>
      <c r="G84" s="24"/>
      <c r="H84" s="27"/>
      <c r="I84" s="35"/>
      <c r="J84" s="23" t="s">
        <v>115</v>
      </c>
      <c r="K84" s="63">
        <v>14.83</v>
      </c>
      <c r="L84" s="63">
        <v>0</v>
      </c>
      <c r="M84" s="63">
        <f t="shared" si="10"/>
        <v>14.83</v>
      </c>
      <c r="N84" s="63">
        <v>14.83</v>
      </c>
      <c r="O84" s="55">
        <f t="shared" si="8"/>
        <v>1</v>
      </c>
      <c r="P84" s="55"/>
      <c r="Q84" s="55">
        <f t="shared" si="9"/>
        <v>1</v>
      </c>
      <c r="R84" s="91" t="s">
        <v>116</v>
      </c>
      <c r="S84" s="22"/>
      <c r="T84" s="76"/>
      <c r="U84" s="76"/>
      <c r="V84" s="76"/>
      <c r="W84" s="77"/>
      <c r="X84" s="77"/>
      <c r="Y84" s="77"/>
      <c r="Z84" s="77"/>
      <c r="AA84" s="77"/>
      <c r="AB84" s="77"/>
      <c r="AC84" s="77"/>
      <c r="AD84" s="77"/>
      <c r="AE84" s="77"/>
      <c r="AF84" s="77"/>
      <c r="AG84" s="77"/>
      <c r="AH84" s="77"/>
      <c r="AI84" s="77"/>
      <c r="AJ84" s="77"/>
    </row>
    <row r="85" s="4" customFormat="1" ht="42" customHeight="1" spans="1:36">
      <c r="A85" s="24"/>
      <c r="B85" s="25"/>
      <c r="C85" s="25"/>
      <c r="D85" s="25"/>
      <c r="E85" s="24"/>
      <c r="F85" s="26"/>
      <c r="G85" s="24"/>
      <c r="H85" s="27"/>
      <c r="I85" s="35"/>
      <c r="J85" s="87" t="s">
        <v>171</v>
      </c>
      <c r="K85" s="63">
        <v>1.37</v>
      </c>
      <c r="L85" s="63">
        <v>0</v>
      </c>
      <c r="M85" s="63">
        <f t="shared" si="10"/>
        <v>1.37</v>
      </c>
      <c r="N85" s="21">
        <v>1.37</v>
      </c>
      <c r="O85" s="55">
        <f t="shared" si="8"/>
        <v>1</v>
      </c>
      <c r="P85" s="55"/>
      <c r="Q85" s="55">
        <f t="shared" si="9"/>
        <v>1</v>
      </c>
      <c r="R85" s="75" t="s">
        <v>172</v>
      </c>
      <c r="S85" s="22"/>
      <c r="T85" s="76"/>
      <c r="U85" s="76"/>
      <c r="V85" s="76"/>
      <c r="W85" s="77"/>
      <c r="X85" s="77"/>
      <c r="Y85" s="77"/>
      <c r="Z85" s="77"/>
      <c r="AA85" s="77"/>
      <c r="AB85" s="77"/>
      <c r="AC85" s="77"/>
      <c r="AD85" s="77"/>
      <c r="AE85" s="77"/>
      <c r="AF85" s="77"/>
      <c r="AG85" s="77"/>
      <c r="AH85" s="77"/>
      <c r="AI85" s="77"/>
      <c r="AJ85" s="77"/>
    </row>
    <row r="86" s="4" customFormat="1" ht="42" customHeight="1" spans="1:19">
      <c r="A86" s="24"/>
      <c r="B86" s="25"/>
      <c r="C86" s="25"/>
      <c r="D86" s="25"/>
      <c r="E86" s="24"/>
      <c r="F86" s="26"/>
      <c r="G86" s="24"/>
      <c r="H86" s="27"/>
      <c r="I86" s="36"/>
      <c r="J86" s="89" t="s">
        <v>197</v>
      </c>
      <c r="K86" s="63">
        <v>555</v>
      </c>
      <c r="L86" s="63">
        <v>0</v>
      </c>
      <c r="M86" s="63">
        <f t="shared" si="10"/>
        <v>555</v>
      </c>
      <c r="N86" s="21">
        <v>0</v>
      </c>
      <c r="O86" s="55">
        <f t="shared" si="8"/>
        <v>0</v>
      </c>
      <c r="P86" s="55"/>
      <c r="Q86" s="55">
        <f t="shared" si="9"/>
        <v>0</v>
      </c>
      <c r="R86" s="75" t="s">
        <v>198</v>
      </c>
      <c r="S86" s="22"/>
    </row>
    <row r="87" s="4" customFormat="1" ht="42" customHeight="1" spans="1:19">
      <c r="A87" s="28"/>
      <c r="B87" s="29"/>
      <c r="C87" s="86"/>
      <c r="D87" s="29"/>
      <c r="E87" s="28"/>
      <c r="F87" s="30"/>
      <c r="G87" s="28"/>
      <c r="H87" s="31"/>
      <c r="I87" s="23" t="s">
        <v>96</v>
      </c>
      <c r="J87" s="23" t="s">
        <v>199</v>
      </c>
      <c r="K87" s="90">
        <v>1400</v>
      </c>
      <c r="L87" s="63">
        <v>0</v>
      </c>
      <c r="M87" s="63">
        <f t="shared" si="10"/>
        <v>1400</v>
      </c>
      <c r="N87" s="21"/>
      <c r="O87" s="55">
        <f t="shared" si="8"/>
        <v>0</v>
      </c>
      <c r="P87" s="55"/>
      <c r="Q87" s="55">
        <f t="shared" si="9"/>
        <v>0</v>
      </c>
      <c r="R87" s="75"/>
      <c r="S87" s="22"/>
    </row>
  </sheetData>
  <autoFilter ref="A4:S87">
    <extLst/>
  </autoFilter>
  <mergeCells count="107">
    <mergeCell ref="A2:S2"/>
    <mergeCell ref="A3:J3"/>
    <mergeCell ref="T3:AJ3"/>
    <mergeCell ref="A6:A14"/>
    <mergeCell ref="A15:A26"/>
    <mergeCell ref="A27:A32"/>
    <mergeCell ref="A33:A35"/>
    <mergeCell ref="A36:A46"/>
    <mergeCell ref="A47:A55"/>
    <mergeCell ref="A56:A60"/>
    <mergeCell ref="A61:A62"/>
    <mergeCell ref="A65:A69"/>
    <mergeCell ref="A71:A79"/>
    <mergeCell ref="A80:A87"/>
    <mergeCell ref="B6:B14"/>
    <mergeCell ref="B15:B26"/>
    <mergeCell ref="B27:B32"/>
    <mergeCell ref="B33:B35"/>
    <mergeCell ref="B36:B46"/>
    <mergeCell ref="B47:B55"/>
    <mergeCell ref="B56:B60"/>
    <mergeCell ref="B61:B62"/>
    <mergeCell ref="B65:B69"/>
    <mergeCell ref="B71:B79"/>
    <mergeCell ref="B80:B87"/>
    <mergeCell ref="C6:C14"/>
    <mergeCell ref="C15:C26"/>
    <mergeCell ref="C27:C32"/>
    <mergeCell ref="C33:C35"/>
    <mergeCell ref="C36:C46"/>
    <mergeCell ref="C47:C55"/>
    <mergeCell ref="C56:C60"/>
    <mergeCell ref="C61:C62"/>
    <mergeCell ref="C65:C69"/>
    <mergeCell ref="C71:C79"/>
    <mergeCell ref="C80:C87"/>
    <mergeCell ref="D6:D14"/>
    <mergeCell ref="D15:D26"/>
    <mergeCell ref="D27:D32"/>
    <mergeCell ref="D33:D35"/>
    <mergeCell ref="D36:D46"/>
    <mergeCell ref="D47:D55"/>
    <mergeCell ref="D56:D60"/>
    <mergeCell ref="D61:D62"/>
    <mergeCell ref="D65:D69"/>
    <mergeCell ref="D71:D79"/>
    <mergeCell ref="D80:D87"/>
    <mergeCell ref="E6:E14"/>
    <mergeCell ref="E15:E26"/>
    <mergeCell ref="E27:E32"/>
    <mergeCell ref="E33:E35"/>
    <mergeCell ref="E36:E46"/>
    <mergeCell ref="E47:E55"/>
    <mergeCell ref="E56:E60"/>
    <mergeCell ref="E61:E62"/>
    <mergeCell ref="E65:E69"/>
    <mergeCell ref="E71:E79"/>
    <mergeCell ref="E80:E87"/>
    <mergeCell ref="F6:F14"/>
    <mergeCell ref="F15:F26"/>
    <mergeCell ref="F27:F32"/>
    <mergeCell ref="F33:F35"/>
    <mergeCell ref="F36:F46"/>
    <mergeCell ref="F47:F55"/>
    <mergeCell ref="F56:F60"/>
    <mergeCell ref="F61:F62"/>
    <mergeCell ref="F65:F69"/>
    <mergeCell ref="F71:F79"/>
    <mergeCell ref="F80:F87"/>
    <mergeCell ref="G6:G14"/>
    <mergeCell ref="G15:G26"/>
    <mergeCell ref="G27:G32"/>
    <mergeCell ref="G33:G35"/>
    <mergeCell ref="G36:G46"/>
    <mergeCell ref="G47:G55"/>
    <mergeCell ref="G56:G60"/>
    <mergeCell ref="G61:G62"/>
    <mergeCell ref="G65:G69"/>
    <mergeCell ref="G71:G79"/>
    <mergeCell ref="G80:G87"/>
    <mergeCell ref="H6:H14"/>
    <mergeCell ref="H15:H26"/>
    <mergeCell ref="H27:H32"/>
    <mergeCell ref="H33:H35"/>
    <mergeCell ref="H36:H46"/>
    <mergeCell ref="H47:H55"/>
    <mergeCell ref="H56:H60"/>
    <mergeCell ref="H61:H62"/>
    <mergeCell ref="H65:H69"/>
    <mergeCell ref="H71:H79"/>
    <mergeCell ref="H80:H87"/>
    <mergeCell ref="I6:I11"/>
    <mergeCell ref="I13:I14"/>
    <mergeCell ref="I15:I21"/>
    <mergeCell ref="I22:I23"/>
    <mergeCell ref="I24:I25"/>
    <mergeCell ref="I27:I30"/>
    <mergeCell ref="I33:I35"/>
    <mergeCell ref="I36:I43"/>
    <mergeCell ref="I47:I55"/>
    <mergeCell ref="I56:I60"/>
    <mergeCell ref="I61:I62"/>
    <mergeCell ref="I65:I69"/>
    <mergeCell ref="I71:I75"/>
    <mergeCell ref="I76:I77"/>
    <mergeCell ref="I80:I86"/>
    <mergeCell ref="S65:S69"/>
  </mergeCells>
  <conditionalFormatting sqref="J27">
    <cfRule type="duplicateValues" dxfId="0" priority="4" stopIfTrue="1"/>
  </conditionalFormatting>
  <conditionalFormatting sqref="J79">
    <cfRule type="duplicateValues" dxfId="0" priority="1" stopIfTrue="1"/>
  </conditionalFormatting>
  <conditionalFormatting sqref="J83">
    <cfRule type="duplicateValues" dxfId="0" priority="3" stopIfTrue="1"/>
  </conditionalFormatting>
  <conditionalFormatting sqref="J85">
    <cfRule type="duplicateValues" dxfId="0" priority="2" stopIfTrue="1"/>
  </conditionalFormatting>
  <conditionalFormatting sqref="J28:J29">
    <cfRule type="duplicateValues" dxfId="0" priority="6" stopIfTrue="1"/>
  </conditionalFormatting>
  <conditionalFormatting sqref="J30:J34">
    <cfRule type="duplicateValues" dxfId="0" priority="5" stopIfTrue="1"/>
  </conditionalFormatting>
  <pageMargins left="0.314583333333333" right="0.156944444444444" top="0.511805555555556" bottom="0.550694444444444" header="0.5" footer="0.5"/>
  <pageSetup paperSize="9" scale="39" fitToHeight="0" orientation="landscape" horizontalDpi="600"/>
  <headerFooter>
    <oddFooter>&amp;C第 &amp;P 页，共 &amp;N 页</oddFooter>
  </headerFooter>
  <rowBreaks count="4" manualBreakCount="4">
    <brk id="26" max="16383" man="1"/>
    <brk id="35" max="16383" man="1"/>
    <brk id="55" max="16383" man="1"/>
    <brk id="70"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统计表（总）</vt:lpstr>
      <vt:lpstr>明细表（总）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虫下</cp:lastModifiedBy>
  <dcterms:created xsi:type="dcterms:W3CDTF">2022-04-19T03:50:00Z</dcterms:created>
  <dcterms:modified xsi:type="dcterms:W3CDTF">2022-05-12T08:55:38Z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4C719A44562D4655A2E5D3725C63DF86</vt:lpwstr>
  </property>
  <property fmtid="{D5CDD505-2E9C-101B-9397-08002B2CF9AE}" pid="3" name="KSOProductBuildVer">
    <vt:lpwstr>2052-11.1.0.11115</vt:lpwstr>
  </property>
  <property fmtid="{D5CDD505-2E9C-101B-9397-08002B2CF9AE}" pid="4" name="commondata">
    <vt:lpwstr>eyJoZGlkIjoiYzAzYmRkNmFmOWMyMjQ0ZjhkNjg2YjQxN2M0YTJjMDgifQ==</vt:lpwstr>
  </property>
</Properties>
</file>