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Sheet1!$4:$6</definedName>
  </definedNames>
  <calcPr calcId="144525"/>
</workbook>
</file>

<file path=xl/sharedStrings.xml><?xml version="1.0" encoding="utf-8"?>
<sst xmlns="http://schemas.openxmlformats.org/spreadsheetml/2006/main" count="365" uniqueCount="237">
  <si>
    <t>附件1：</t>
  </si>
  <si>
    <t>行业部门2021-2022年驻镇帮镇扶村项目资金安排表</t>
  </si>
  <si>
    <t>逻辑关系：列H=列I+列O  列O=列P+列Q  列O=列R=列S+列T+列U+列V 列G≥列H+列O  列M≥列O</t>
  </si>
  <si>
    <t>单位：万元</t>
  </si>
  <si>
    <t>序号</t>
  </si>
  <si>
    <t>资金使用部门</t>
  </si>
  <si>
    <t>负责股室</t>
  </si>
  <si>
    <t>项目名称</t>
  </si>
  <si>
    <t>对应一级项目</t>
  </si>
  <si>
    <t>建设内容及规模</t>
  </si>
  <si>
    <t>申请总金额</t>
  </si>
  <si>
    <t>金额总体安排</t>
  </si>
  <si>
    <t>已安排资金</t>
  </si>
  <si>
    <t>本次申请资金额</t>
  </si>
  <si>
    <t>本次安排资金</t>
  </si>
  <si>
    <t>预计支出
合计</t>
  </si>
  <si>
    <t>预计支出进度</t>
  </si>
  <si>
    <t>对应的考核工作或大事要事事项名称</t>
  </si>
  <si>
    <t>是否提请允许先行启动</t>
  </si>
  <si>
    <t>备注</t>
  </si>
  <si>
    <t>其中，8500万元省级驻镇帮镇扶村资金已安排金额</t>
  </si>
  <si>
    <t>其中，2022年涉农驻镇资金已安排金额</t>
  </si>
  <si>
    <t>其中，2022年涉农非驻镇资金已安排金额</t>
  </si>
  <si>
    <t>其中：已建设项目需支付金额</t>
  </si>
  <si>
    <t>其中在已下达2.3586亿中拟安排资金额</t>
  </si>
  <si>
    <t>其中在待下达资金2.1314亿拟安排金额</t>
  </si>
  <si>
    <t>1-3月前能支出金额</t>
  </si>
  <si>
    <t>4-6月前能支出金额</t>
  </si>
  <si>
    <t>7-9月前能支出金额</t>
  </si>
  <si>
    <t>10-12月前能支出金额</t>
  </si>
  <si>
    <t>总计</t>
  </si>
  <si>
    <t>一</t>
  </si>
  <si>
    <t>农业农村局合计</t>
  </si>
  <si>
    <t>农业农村局</t>
  </si>
  <si>
    <t>扶贫股</t>
  </si>
  <si>
    <t>2022年韶关市南雄市驻镇帮扶工作队工作经费</t>
  </si>
  <si>
    <t>巩固脱贫攻坚成果</t>
  </si>
  <si>
    <t>工作经费由市农业农村局（乡村振兴局）按照不超过当年度实际下达到南雄市级的驻镇帮镇扶村资金总量的1%的标准提取，并根据提取总额（取整数）平均分配给18个驻镇帮扶工作队，每年度每个驻镇帮扶工作队最高分配金额不超过20万元。</t>
  </si>
  <si>
    <t>巩固脱贫成果，落实工作经费保障</t>
  </si>
  <si>
    <t>否</t>
  </si>
  <si>
    <t>2022年韶关市南雄市巩固拓展脱贫成果项目</t>
  </si>
  <si>
    <t xml:space="preserve">为全市农村低收入人口（含脱贫户和农村相对困难群众）购买防止返贫致贫保险，保险范围包含因病、因学、因灾（含意外事故）、因赔偿责任、因生产物料损失等，制定各类保险金发放标准，降低我市农村低收入人口因病、因灾、因学等返贫致贫风险。实施以奖代补，对发展种植养殖产业、外出务工、在家就业的防返贫监测对象发放奖补资金，鼓励其发展生产，提高防返贫监测对象的收入；对防返贫监测对象进行技能培训，提高农业和就业技能、开发公益性岗位等。
</t>
  </si>
  <si>
    <t>巩固脱贫成果，健全防止返贫监测</t>
  </si>
  <si>
    <t>2022年韶关市南雄市镇域规划编制费用</t>
  </si>
  <si>
    <t>1.由市统筹安排一定资金作为规划编制启动资金，按照镇（街）所辖行政村个数分为三个等次：5-9个行政村为10万元；10-19个行政村为15万元；20个行政村以上为20万元，共需225万元。
2.对各镇（街道）镇域乡村振兴规划进行集中评比，根据评比结果进行奖补，奖补金额的基数为编制费用扣减启动资金后的剩余编制费用，分三个等次进行奖补，一等奖补90%最高不超过30万元、二等奖补80%最高不超过20万元、三等奖补70%最高不超过10万元。
3.一等奖2个镇，二等奖4个镇，3等奖6个镇，共12个镇，剩余乡镇未获得奖项的不进行资金奖补。共需200万元。
4.市级规划编制费用乡立方316万元，省规划院90万元。</t>
  </si>
  <si>
    <t>镇域规划编制</t>
  </si>
  <si>
    <t>是</t>
  </si>
  <si>
    <t>农促股</t>
  </si>
  <si>
    <t>2022年韶关市南雄市全域人居环境整治美丽乡村建设项目</t>
  </si>
  <si>
    <t>美丽乡村（示范村建设）</t>
  </si>
  <si>
    <t>根据创建村类型（干净整洁村、美丽宜居村、特色精品村）三个标准，根据具备条件进行创建提升，按照现需进行人居环境整治美丽乡村建设和乡村运营：完成18个镇（街）生活垃圾处理、生活污水处理、村道和村内道路硬化、农村厕所改造、村庄集中供水，整治农房管控风貌提升、提升村庄基本公共服务、提升村庄绿化美化建设水平、提升乡风文明水平，预计投入资金13.8亿。突出重点区域，坚持以点带面，示范先行，在“四沿”地区，示范带地区，“三清三拆三整治”较彻底地区，优先安排人居环境整治、四小园、村民议事厅、美丽乡村建设等，进行整体提升，连线成片形成具有岭南建筑风格的美丽乡村特色风貌带和乡村振兴示范片示范带。</t>
  </si>
  <si>
    <t>人居环境整治五年提升方案中至2022年60%以上行政村达到美丽宜居村标准。</t>
  </si>
  <si>
    <t>2022年韶关市南雄市农村村内道路建设项目</t>
  </si>
  <si>
    <t>推进农村公路建设向全域自然村，实现18个镇街自然村村内道路路面基本硬底化。</t>
  </si>
  <si>
    <t>人居环境整治五年提升方案中至2022年61%以上行政村达到美丽宜居村标准。</t>
  </si>
  <si>
    <t>产经股</t>
  </si>
  <si>
    <t>2022年农村公益事业建设奖补项目</t>
  </si>
  <si>
    <t>农业产业提升</t>
  </si>
  <si>
    <t>拟奖补农村公益事业建设奖补项目35个。</t>
  </si>
  <si>
    <t>南雄市农村宅基地基础信息补充调查项目</t>
  </si>
  <si>
    <t>对全市约15万宗农村宅基地进行基础信息补充调查。</t>
  </si>
  <si>
    <t>全国农村宅基地制度改革试点工作内容</t>
  </si>
  <si>
    <t>种养股</t>
  </si>
  <si>
    <t>南雄市2022年农业新型经营主体发展奖补项目</t>
  </si>
  <si>
    <t>建成水果加工线1-2条，蔬菜烘干及分拣车间1个，中草药加工车间1个，水肥一体化设施1120亩，建设170亩水果、蔬菜种植温室大棚，建设冷库超过1000立方米，项目投资超过2000万元，按照30%比例予以奖补，需求奖补资金600万元。</t>
  </si>
  <si>
    <t>产业发展</t>
  </si>
  <si>
    <t>南雄市2018年度现代粮食产业示范区建设项目</t>
  </si>
  <si>
    <t>农产品加工</t>
  </si>
  <si>
    <t>1.南雄市粤斌米业有限公司：改造建设大米加工厂房2074平方，新建稻谷烘干厂房993平方，建成日产150吨大米加工生产线1条，新建日处理60吨稻谷烘干线1条；
2.南雄市顺康米业有限公司：750平方大米储存仓库改造，90吨/天大米生产线设备改造；3.南雄市丰乐水稻种植专业合作社：稻谷烘干厂房、大米加工厂房及仓储土建建设，新增移动式侧卸台一套以及日产120吨大米生产线和120吨烘干设备采购。</t>
  </si>
  <si>
    <t>粮食安全</t>
  </si>
  <si>
    <t>已完成</t>
  </si>
  <si>
    <t>南雄市2022年撂荒耕地复耕复种奖补项目</t>
  </si>
  <si>
    <t>农田建设及管护</t>
  </si>
  <si>
    <t>补助撂荒耕地复耕复种面积1.11万亩，补助标准为500元/亩。推进撂荒耕地复耕复种，支持复耕撂荒耕地发展粮食生产，确保2022年全市粮食播种面积和产量只增不减，全面完成韶关市分解下达的当年粮食生产目标和耕地撂荒复垦任务。</t>
  </si>
  <si>
    <t>耕地保护</t>
  </si>
  <si>
    <t>南雄市2022年柑橘类果树黄龙病防控项目</t>
  </si>
  <si>
    <t>对我市3万亩柑橘类果园进行黄龙病调查，摸清黄龙病发生规模、分布区域，标记感染树体；根据调查结果指导经营主体对发病树体进行统一的挖掘、消毒处理，经镇级农业部门现场监督验收；统一采购防控药剂，组织开展统防统治，防治黄龙病蔓延；建立我市柑橘类果树黄龙病检疫监测体系，与经营主体签订无病毒苗木调运协议，外防输入、内防扩散。</t>
  </si>
  <si>
    <t>动植物疫病防控</t>
  </si>
  <si>
    <t>科教股</t>
  </si>
  <si>
    <t>南雄市农产品质量安全监管员培训</t>
  </si>
  <si>
    <t>农产品质量安全</t>
  </si>
  <si>
    <t>对全市、镇、行政村农产品质量安全监管员培训，培训人员不少于245人，培训时间不少于40小时。</t>
  </si>
  <si>
    <t>农检站</t>
  </si>
  <si>
    <t>2022年农产品质量安全体系建设项目</t>
  </si>
  <si>
    <t>2022年计划定性抽检农产品样品数量6000个以上，上，合格率达97.00%以上；定量抽检农产品样品数量600个以上，合格率达98.00%以上；协助省、市抽样工作，并对检测不合格蔬菜产品进行追根溯源及无害化处理;为有力保障我市农产品质量安全，2022年需进行实验室扩项、计量认证和机构考核复评审。预计约需经费35万元。</t>
  </si>
  <si>
    <t>农业种质资源调查</t>
  </si>
  <si>
    <t>全面普查收集南雄市农业种质资源，并完成整理数据信想和特性分析工作。按要求提交南雄市农业种质资源，建立农作物资源圃50亩，种子保存库100平方米，离体遗传材料保存挥100平方米，农业微生物保存库100平方米；农作物调查和特性评价各200份，畜禽调查和特性评价各200份，水产养殖调查和特性评价各60份，农业微生物调查和特性评价100份，调查报告各1份。</t>
  </si>
  <si>
    <t>种业翻身仗</t>
  </si>
  <si>
    <t>南雄市农用地分类管理类服务项目</t>
  </si>
  <si>
    <t>完成详查成果确定农用地的现场勘界和分类管理实施方案编制；保障达到责任书要求农用地安全利用率目标。</t>
  </si>
  <si>
    <t>2021年南雄市受污染耕地安全利用项目</t>
  </si>
  <si>
    <t>完成2021年度受污染安全利用目标任务总面积（13669.89亩，其中安全利用类13008.42亩、严格管控类耕地661.47亩），确保达到政府目标责任书安全利用率稳定在90%以上的要求。</t>
  </si>
  <si>
    <t>农田建设股</t>
  </si>
  <si>
    <t>韶关市南雄市2022年美丽田园小额农田水利基础设施建设项目</t>
  </si>
  <si>
    <t>在我市主田镇、全安镇、古市镇、邓坊镇、乌迳镇、湖口镇、界址镇、坪田镇、油山镇、帽子峰镇、澜河镇、百顺镇、珠玑镇、水口镇、黄坑镇、江头镇、雄州街道共14个镇1个街道，实施完善我市农村农田水利基础设施建设问题，主要用于解决农村小额建设水源工程、灌溉与排水工程、田间道路工程。</t>
  </si>
  <si>
    <t>实施“三农”领域“九大攻坚”行动，补齐农田水利基础设施建设短板</t>
  </si>
  <si>
    <t>二</t>
  </si>
  <si>
    <t>住建局合计</t>
  </si>
  <si>
    <t>住建局</t>
  </si>
  <si>
    <t>市垃圾整治办</t>
  </si>
  <si>
    <t>南雄市乡镇简易垃圾填埋场整改项目（第二批9个场）</t>
  </si>
  <si>
    <t>乡村生活垃圾处理</t>
  </si>
  <si>
    <t>南雄市乌迳镇、坪田镇（老龙）、黄坑镇、邓坊镇、油山镇、南亩镇、水口镇、珠玑镇、百顺镇等9个乡镇简易垃圾填埋场，均采取清理搬迁方式进行整改，将场内堆存垃圾全部清理运至南雄市卫生填埋场进行无害化填埋处理，并恢复土地功能。</t>
  </si>
  <si>
    <t>农村人居环境整治</t>
  </si>
  <si>
    <t>南雄市农村生活垃圾分类项目</t>
  </si>
  <si>
    <t>南雄市古市、江头、主田、珠玑、帽子峰、湖口、邓坊等镇区及长市村生活垃圾分类工作实施第三方环卫服务商委托运营，通过外包服务方式，以探索“源头分类减量+终端处理”模式开展垃圾分类试点工作项目。</t>
  </si>
  <si>
    <t>★驻镇——南雄市乡镇环境卫生服务项目（七镇一街）</t>
  </si>
  <si>
    <t>我市全安、珠玑、古市、主田、湖口、黄坑、邓坊等7个镇及雄州街道农村部分的农村生活垃圾收集转运、圩镇保洁（含农贸市场）、5座垃圾中转站的运营维护和使用进行市场化管理。</t>
  </si>
  <si>
    <t>★驻镇——南雄市（第二批）十镇环卫服务市场化委托运营项目</t>
  </si>
  <si>
    <t>南雄市百顺、澜河、帽子峰、江头、水口、乌迳、界址、南亩、坪田、油山等10个乡镇墟镇部分道路的综合清扫保洁、镇村垃圾清运、国省干道两旁漂浮垃圾拾捡、部分村委积存陈年垃圾的清理以及应急保障服务等环卫服务内容进行市场化管理。</t>
  </si>
  <si>
    <t>村镇建设股</t>
  </si>
  <si>
    <t>南雄市“139+”美丽圩镇建设项目</t>
  </si>
  <si>
    <t>美丽圩镇</t>
  </si>
  <si>
    <t>涉及全市17个乡镇美丽圩镇建设，主要内容：深化“三项整治”；实施“九项基础工程”，主要建设工程包含道路交通提升工程、门户节点提升工程、主街道风貌美化提升工程、园林美化提升工程、文体中心提升工程、农贸市场提升工程、背街小巷提升工程、公厕改造工程、文化书屋建设工程、“三线”整治建设工程等。</t>
  </si>
  <si>
    <t xml:space="preserve"> 美丽圩镇建设</t>
  </si>
  <si>
    <t>农房安全隐患排查、安全性等级鉴定</t>
  </si>
  <si>
    <t>农村安全隐患排查</t>
  </si>
  <si>
    <t>农村安全隐患排查、安全性等级鉴定。</t>
  </si>
  <si>
    <t>污水处理管理中心</t>
  </si>
  <si>
    <t>南雄市17个镇级污水处理厂及配套管网2022年服务费</t>
  </si>
  <si>
    <t>保障南雄市17个镇级污水处理厂及配套管网的正常运营。</t>
  </si>
  <si>
    <t>环境保护</t>
  </si>
  <si>
    <t>南雄市农村污水处理设施运维资金</t>
  </si>
  <si>
    <t xml:space="preserve">农村生活污水治理
</t>
  </si>
  <si>
    <t>保障ppp项目746个农村污水处理设施的正常运行，支付PPP项目服务费（含可用性付费）。</t>
  </si>
  <si>
    <t>三</t>
  </si>
  <si>
    <t>交通局合计</t>
  </si>
  <si>
    <t>交通局</t>
  </si>
  <si>
    <t>规划股</t>
  </si>
  <si>
    <t>南雄市产业路提升工程</t>
  </si>
  <si>
    <t>产业路提升工程</t>
  </si>
  <si>
    <t>改建三级公路33.447公里：
1.南雄市Y406线古市至姚屋现代农业产业路改建工程245.7万；
2.南雄市油山镇上孔村至杨梅坑现代农业观光道改造工程371万；
3.南雄市主田大甫前至西坪公路改造工程74.85万；
4.南雄市Y028线二塘至灵潭公路改建工程349.91万；
5.南雄市火车站货场道路改建工程267.93万；
6.南雄市雄州街道勋口村至下湖村小龙虾养殖基地产业路改建工程400万；
7.南雄市雄州街道安背至荆岗公路路面改造工程238.04万。</t>
  </si>
  <si>
    <t>产业路提档升级</t>
  </si>
  <si>
    <t>南雄市2022年农村公路日常养护和养护工程项目</t>
  </si>
  <si>
    <t>四好农村路养护</t>
  </si>
  <si>
    <t>1.维持全市2403.9公里农村公路的日常养护工作；
2.南雄市乡道Y426线水毁修复工程（K17+000~K19+300）等20个工程养护项目。</t>
  </si>
  <si>
    <t>农村公路养护</t>
  </si>
  <si>
    <t>南雄市农村公路提档升级项目</t>
  </si>
  <si>
    <t>四好农村公路建设</t>
  </si>
  <si>
    <t>1.南雄市瑶台塘至大旺等94条新建路面硬化142.28万；
2.油山镇莲山至寨背洞等6个公路硬化工程187.89万。</t>
  </si>
  <si>
    <t>农村公路提档升级</t>
  </si>
  <si>
    <t>南雄市乌迳镇田心桥</t>
  </si>
  <si>
    <t>路线全长0.215千米，桥梁全长31米，桥宽8.5米。</t>
  </si>
  <si>
    <t>危桥改造</t>
  </si>
  <si>
    <t>四</t>
  </si>
  <si>
    <t>林业局合计</t>
  </si>
  <si>
    <t>林业局</t>
  </si>
  <si>
    <t>林场总站</t>
  </si>
  <si>
    <t>主田镇黄峰岭大径材种植培育示范基地</t>
  </si>
  <si>
    <t>造林及抚育</t>
  </si>
  <si>
    <t>主田镇黄峰岭大径材种植培育示范基地项目拟在建设期内开展大径材种植培育示范基地3000亩，分两期实施，总投资费1756.44万元，其中工程费用1521.66万元，基础设施费用234.78万元。主要内容包括林地清理、整地、栽植、施肥、未成林抚育养护、成林管护等。同时根据项目建设需要配置基础设施，包括修建营林防火道路、灌溉设施等。2022年一、二季度实施项目一期，一期投资费用1047.7万元，面积为1535亩，包括林地清理、整地、栽植、施肥。资金总需求约847万元，此次申请支付资金201万元。</t>
  </si>
  <si>
    <t>产业股</t>
  </si>
  <si>
    <t>帽子峰省级森林公园自然教育基地</t>
  </si>
  <si>
    <t>自然教育基地建设</t>
  </si>
  <si>
    <t>帽子峰省级森林公园自然教育基地项目建设。项目总投资100万元。建设内容主要包括：自然教育之家35万元、自然教育径13万元、自然教育解说系统16万元、自然教育软件建设26万元、项目设计预算及监理等其它不可预见费用10万元。3月底前完成项目建设方案及项目招标工作，6月底前完成主体工程建设及资金支付。此次申请支付资金100万元。</t>
  </si>
  <si>
    <t>五</t>
  </si>
  <si>
    <t>水务局合计</t>
  </si>
  <si>
    <t>水务局</t>
  </si>
  <si>
    <t>规划财审股</t>
  </si>
  <si>
    <t>南雄市5.17水灾水利设施水毁修复工程</t>
  </si>
  <si>
    <t>水利工程</t>
  </si>
  <si>
    <t>包括山塘9宗其中4宗为病险山塘加固5宗为挡墙防护、水陂3座、挡土墙3处、渠道3条的修复工作</t>
  </si>
  <si>
    <t>水利安全度汛</t>
  </si>
  <si>
    <t>南雄市电灌站建设工程</t>
  </si>
  <si>
    <t>电灌站建设工程涉及到珠玑镇、黄坑镇塘源村、古市镇、湖口镇、江头镇、帽子峰镇，共新（改）建26宗电灌站，总装机35台，总规模1590.5kw，蓄水池1座，三面光渠道3km，排灌泵站2座</t>
  </si>
  <si>
    <t>农村水利水电</t>
  </si>
  <si>
    <t>其中南雄市2021年度15宗电灌站重建工程已申请先行启动</t>
  </si>
  <si>
    <t>南雄市水利灌溉工程</t>
  </si>
  <si>
    <t>水利灌溉工程涉及到横江灌区节水改造与续建配套，油山镇、珠玑镇2个脐橙基地灌溉工程，江头镇、南亩镇茶园灌溉工程，共3500亩，百顺镇、黄坑镇、澜河镇、主田镇、湖口镇、珠玑镇等小型水利设施建设工程。其中加固山塘4座，新建抽水泵房4座，新建三面光渠道2000m，新建节制闸1座，新建蓄水池1座，改造陂头1座，改善灌溉面积3650亩，修建渡槽115米，新建防洪圳共1980米，改造冲沙闸1个，新建排洪闸7个，重建陂头1座，新建机耕桥1座，新建3座景观水陂，新建C25钢筋砼穿堤箱涵10m，方形拍门1座，新建箱涵衔接段22.96m，新建沉淀池1座，改造三面光246m，完成改造支渠5.7公里，对老化及损坏的排洪闸、分水闸、人行桥等建筑物进行拆除重建，完成生态流量核定、小水电“一站一策”实施方案编制工作，铺设自来水管网约7256米，设置阀门井28个、一体化净水设备1套，建设6米高挡墙约50米、2.5米高挡墙约15米和水源点塌方边坡治理2处等；孔江灌区长龙支渠改造总长5.114km，配套渠系建筑物重建56宗</t>
  </si>
  <si>
    <t>南雄市病险山塘除险加固工程</t>
  </si>
  <si>
    <t>病险山塘除险加固工程涉及到坪田镇老龙村、邓坊镇墟镇、全安镇荔迳村、油山镇下惠村、湖口镇湖口村、江头镇元莆村武陵村鱼仙村、界址镇大坑村、黄坑镇小陂村社前村耶溪村、水口镇石庄村、古市镇丹布村、珠玑镇里东村、帽子峰镇，其中除险加固病险山塘共73座，新建阻滑墙45m，1200m水毁河堤修复。</t>
  </si>
  <si>
    <t>其中南雄市邓坊镇墟镇排洪沟治理工程已申请先行启动</t>
  </si>
  <si>
    <t>六</t>
  </si>
  <si>
    <t>工信局合计</t>
  </si>
  <si>
    <t>工信局</t>
  </si>
  <si>
    <t>信息股</t>
  </si>
  <si>
    <t>三线整治工程</t>
  </si>
  <si>
    <t>美丽乡村建设</t>
  </si>
  <si>
    <t>深入开展农村“三线整治”，到2022年全市208个行政村“三线”整治完成率达到75%，即完成156个村（居）“三线”整治任务，需要1560万元。</t>
  </si>
  <si>
    <t>科技股</t>
  </si>
  <si>
    <t>科技特派员</t>
  </si>
  <si>
    <t>完成百顺镇、澜河镇、帽子峰镇、南亩镇、江头镇、主田镇、雄州街道7个镇（街）“一对一”结对帮扶农村科技特派员的选派工作，需要经费35万元。</t>
  </si>
  <si>
    <t>驻镇帮镇扶村工作要求</t>
  </si>
  <si>
    <t>七</t>
  </si>
  <si>
    <t>金融办合计</t>
  </si>
  <si>
    <t>金融办</t>
  </si>
  <si>
    <t>乡村振兴信贷风险补偿基金</t>
  </si>
  <si>
    <t>金融支持乡村振兴（风险补偿及贷款贴息）：设立县（市区）乡村振兴金融信贷风险补偿金，参与合作的银行业金融机构按照风险补偿金规模最高10倍给予贷款授信。对符合乡村振兴准入条件的各类经营和实施主体1000万元（含）以内的贷款给予一定比例的贴息，所需经费约1000万元。</t>
  </si>
  <si>
    <t>九大攻坚行动中金融支持乡村振兴行动</t>
  </si>
  <si>
    <t>八</t>
  </si>
  <si>
    <t>商务局合计</t>
  </si>
  <si>
    <t>商务局</t>
  </si>
  <si>
    <t>电商中心</t>
  </si>
  <si>
    <t>南雄市促进电子商务发展助力乡村振兴奖励扶持项目</t>
  </si>
  <si>
    <t>农产品流通（电商示范县建设）</t>
  </si>
  <si>
    <t>发展本土电子商务企业和镇村电商服务站，培育本土电商人才，对优秀的企业、服务站及人才进行奖补。</t>
  </si>
  <si>
    <t>农产品流通</t>
  </si>
  <si>
    <t>九</t>
  </si>
  <si>
    <t>生态环境局合计</t>
  </si>
  <si>
    <t>生态环境局</t>
  </si>
  <si>
    <t>环境监测站</t>
  </si>
  <si>
    <t>农村污水水质监测项目</t>
  </si>
  <si>
    <t>对已建设的1042个农村污水治理设施出水水质进行一年两次取样监测。</t>
  </si>
  <si>
    <t>国家重点生态功能区环境监测与评价考核</t>
  </si>
  <si>
    <t>十一</t>
  </si>
  <si>
    <t>市委宣传部合计</t>
  </si>
  <si>
    <t>市委宣传部</t>
  </si>
  <si>
    <t>市新时代文明实践中心</t>
  </si>
  <si>
    <t>新时代文明实践所（站）建设</t>
  </si>
  <si>
    <t>一是从18个镇（街道）尤其“一片五带”所在镇村选取条件较好的点，打造一批实践所、站、点及综合体示范点；二是打造一批品牌活动项目，把文明实践阵地、队伍有机整合和利用起来，推动全市文明实践提档升级。</t>
  </si>
  <si>
    <t>深化新时代文明实践中心（所、站）建设</t>
  </si>
  <si>
    <t>十二</t>
  </si>
  <si>
    <t>市委组织部合计</t>
  </si>
  <si>
    <t>市委组织部</t>
  </si>
  <si>
    <t>人才室</t>
  </si>
  <si>
    <t>南雄市镇级乡村振兴人才驿站设备采购项目</t>
  </si>
  <si>
    <t>衔接推进乡村振兴</t>
  </si>
  <si>
    <t>采购一批专业设备及信息网络、软件，建成11个镇级乡村振兴人才驿站。</t>
  </si>
  <si>
    <t>镇级人才驿站建设</t>
  </si>
  <si>
    <t>十四</t>
  </si>
  <si>
    <t>文广旅体局合计</t>
  </si>
  <si>
    <t>文广旅体局</t>
  </si>
  <si>
    <t>公共服务股</t>
  </si>
  <si>
    <t>综合性文化服务中心达标建设</t>
  </si>
  <si>
    <t>镇域公共服务能力提升</t>
  </si>
  <si>
    <t>根据《广东省行政村（社区）综合性文化服务中心提质增效工作方案》文件要求，2022年我市需完成村（社区）综合性文化服务中心提质增效达标率达到50%，按比例换算后我市需完成80个村（社区）综合性文化服务中心达标建设。此项资金用于80个村（社区）综合性文化服务中心开展达标建设工作，共需要资金300万元。</t>
  </si>
  <si>
    <t>广东省行政村（社区）综合性文化服务中心提质增效工作方案</t>
  </si>
  <si>
    <t>十五</t>
  </si>
  <si>
    <t>卫生健康局合计</t>
  </si>
  <si>
    <t>卫健局</t>
  </si>
  <si>
    <t>基建办</t>
  </si>
  <si>
    <t>南雄市湖口镇中心卫生院提升改造项目</t>
  </si>
  <si>
    <t xml:space="preserve">包含对湖口卫生院综合楼、门诊楼、住院楼室内外及院内环境做全面升级改造，改造面积约3300平方米，全面打造基层标准化中心卫生院约需300万。
</t>
  </si>
  <si>
    <t>改善中心卫生院的就医环境，提升服务能力</t>
  </si>
  <si>
    <t>南雄市澜河镇卫生院业务综合楼项目</t>
  </si>
  <si>
    <t>新建一栋5层面积约2700平方米的业务综合楼约需900万。</t>
  </si>
  <si>
    <t>改善偏远山区卫生院的就医环境，提升服务能力</t>
  </si>
</sst>
</file>

<file path=xl/styles.xml><?xml version="1.0" encoding="utf-8"?>
<styleSheet xmlns="http://schemas.openxmlformats.org/spreadsheetml/2006/main">
  <numFmts count="6">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 numFmtId="177" formatCode="0.00_ "/>
  </numFmts>
  <fonts count="34">
    <font>
      <sz val="11"/>
      <color theme="1"/>
      <name val="宋体"/>
      <charset val="134"/>
      <scheme val="minor"/>
    </font>
    <font>
      <sz val="12"/>
      <name val="宋体"/>
      <charset val="134"/>
    </font>
    <font>
      <sz val="14"/>
      <name val="黑体"/>
      <charset val="134"/>
    </font>
    <font>
      <sz val="14"/>
      <name val="宋体"/>
      <charset val="134"/>
    </font>
    <font>
      <b/>
      <sz val="14"/>
      <name val="宋体"/>
      <charset val="134"/>
    </font>
    <font>
      <sz val="14"/>
      <color theme="1"/>
      <name val="宋体"/>
      <charset val="134"/>
    </font>
    <font>
      <sz val="12"/>
      <name val="Times New Roman"/>
      <charset val="0"/>
    </font>
    <font>
      <sz val="9"/>
      <name val="Times New Roman"/>
      <charset val="0"/>
    </font>
    <font>
      <b/>
      <sz val="36"/>
      <name val="宋体"/>
      <charset val="134"/>
    </font>
    <font>
      <sz val="20"/>
      <name val="宋体"/>
      <charset val="134"/>
    </font>
    <font>
      <b/>
      <sz val="14"/>
      <name val="宋体"/>
      <charset val="0"/>
    </font>
    <font>
      <sz val="14"/>
      <name val="宋体"/>
      <charset val="0"/>
    </font>
    <font>
      <b/>
      <sz val="14"/>
      <name val="宋体"/>
      <charset val="134"/>
      <scheme val="minor"/>
    </font>
    <font>
      <sz val="14"/>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9"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14" applyNumberFormat="0" applyFont="0" applyAlignment="0" applyProtection="0">
      <alignment vertical="center"/>
    </xf>
    <xf numFmtId="0" fontId="14"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13" applyNumberFormat="0" applyFill="0" applyAlignment="0" applyProtection="0">
      <alignment vertical="center"/>
    </xf>
    <xf numFmtId="0" fontId="32" fillId="0" borderId="13" applyNumberFormat="0" applyFill="0" applyAlignment="0" applyProtection="0">
      <alignment vertical="center"/>
    </xf>
    <xf numFmtId="0" fontId="14" fillId="6" borderId="0" applyNumberFormat="0" applyBorder="0" applyAlignment="0" applyProtection="0">
      <alignment vertical="center"/>
    </xf>
    <xf numFmtId="0" fontId="28" fillId="0" borderId="17" applyNumberFormat="0" applyFill="0" applyAlignment="0" applyProtection="0">
      <alignment vertical="center"/>
    </xf>
    <xf numFmtId="0" fontId="14" fillId="15" borderId="0" applyNumberFormat="0" applyBorder="0" applyAlignment="0" applyProtection="0">
      <alignment vertical="center"/>
    </xf>
    <xf numFmtId="0" fontId="15" fillId="3" borderId="11" applyNumberFormat="0" applyAlignment="0" applyProtection="0">
      <alignment vertical="center"/>
    </xf>
    <xf numFmtId="0" fontId="21" fillId="3" borderId="12" applyNumberFormat="0" applyAlignment="0" applyProtection="0">
      <alignment vertical="center"/>
    </xf>
    <xf numFmtId="0" fontId="33" fillId="21" borderId="18" applyNumberFormat="0" applyAlignment="0" applyProtection="0">
      <alignment vertical="center"/>
    </xf>
    <xf numFmtId="0" fontId="16" fillId="14" borderId="0" applyNumberFormat="0" applyBorder="0" applyAlignment="0" applyProtection="0">
      <alignment vertical="center"/>
    </xf>
    <xf numFmtId="0" fontId="14" fillId="2" borderId="0" applyNumberFormat="0" applyBorder="0" applyAlignment="0" applyProtection="0">
      <alignment vertical="center"/>
    </xf>
    <xf numFmtId="0" fontId="25" fillId="0" borderId="15" applyNumberFormat="0" applyFill="0" applyAlignment="0" applyProtection="0">
      <alignment vertical="center"/>
    </xf>
    <xf numFmtId="0" fontId="27" fillId="0" borderId="0">
      <alignment vertical="center"/>
    </xf>
    <xf numFmtId="0" fontId="26" fillId="0" borderId="16" applyNumberFormat="0" applyFill="0" applyAlignment="0" applyProtection="0">
      <alignment vertical="center"/>
    </xf>
    <xf numFmtId="0" fontId="18" fillId="8" borderId="0" applyNumberFormat="0" applyBorder="0" applyAlignment="0" applyProtection="0">
      <alignment vertical="center"/>
    </xf>
    <xf numFmtId="0" fontId="20" fillId="11" borderId="0" applyNumberFormat="0" applyBorder="0" applyAlignment="0" applyProtection="0">
      <alignment vertical="center"/>
    </xf>
    <xf numFmtId="0" fontId="16" fillId="23" borderId="0" applyNumberFormat="0" applyBorder="0" applyAlignment="0" applyProtection="0">
      <alignment vertical="center"/>
    </xf>
    <xf numFmtId="0" fontId="14" fillId="24" borderId="0" applyNumberFormat="0" applyBorder="0" applyAlignment="0" applyProtection="0">
      <alignment vertical="center"/>
    </xf>
    <xf numFmtId="0" fontId="16" fillId="20"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6" fillId="25"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4" fillId="30" borderId="0" applyNumberFormat="0" applyBorder="0" applyAlignment="0" applyProtection="0">
      <alignment vertical="center"/>
    </xf>
    <xf numFmtId="0" fontId="16" fillId="26"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6" fillId="13" borderId="0" applyNumberFormat="0" applyBorder="0" applyAlignment="0" applyProtection="0">
      <alignment vertical="center"/>
    </xf>
    <xf numFmtId="0" fontId="14" fillId="31" borderId="0" applyNumberFormat="0" applyBorder="0" applyAlignment="0" applyProtection="0">
      <alignment vertical="center"/>
    </xf>
  </cellStyleXfs>
  <cellXfs count="9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wrapText="1"/>
    </xf>
    <xf numFmtId="176" fontId="6" fillId="0" borderId="0" xfId="0" applyNumberFormat="1" applyFont="1" applyFill="1" applyAlignment="1">
      <alignment horizontal="center" vertical="center"/>
    </xf>
    <xf numFmtId="176" fontId="6" fillId="0" borderId="0" xfId="0" applyNumberFormat="1" applyFont="1" applyFill="1" applyAlignment="1">
      <alignment horizontal="left" vertical="center"/>
    </xf>
    <xf numFmtId="176"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8" fillId="0" borderId="0" xfId="30" applyNumberFormat="1" applyFont="1" applyFill="1" applyBorder="1" applyAlignment="1">
      <alignment horizontal="center" vertical="center"/>
    </xf>
    <xf numFmtId="0" fontId="8" fillId="0" borderId="0" xfId="30" applyFont="1" applyFill="1" applyBorder="1" applyAlignment="1">
      <alignment horizontal="center" vertical="center" wrapText="1"/>
    </xf>
    <xf numFmtId="0" fontId="8" fillId="0" borderId="0" xfId="30" applyFont="1" applyFill="1" applyBorder="1" applyAlignment="1">
      <alignment horizontal="center" vertical="center"/>
    </xf>
    <xf numFmtId="0" fontId="8" fillId="0" borderId="0" xfId="30" applyFont="1" applyFill="1" applyBorder="1" applyAlignment="1">
      <alignment horizontal="left" vertical="center" wrapText="1"/>
    </xf>
    <xf numFmtId="0" fontId="9" fillId="0" borderId="0" xfId="30" applyNumberFormat="1" applyFont="1" applyFill="1" applyAlignment="1">
      <alignment horizontal="left" vertical="center"/>
    </xf>
    <xf numFmtId="0" fontId="9" fillId="0" borderId="0" xfId="30" applyFont="1" applyFill="1" applyAlignment="1">
      <alignment horizontal="left" vertical="center" wrapText="1"/>
    </xf>
    <xf numFmtId="0" fontId="9" fillId="0" borderId="0" xfId="30" applyFont="1" applyFill="1" applyAlignment="1">
      <alignment horizontal="left" vertical="center"/>
    </xf>
    <xf numFmtId="0" fontId="3" fillId="0" borderId="0" xfId="30" applyFont="1" applyFill="1" applyAlignment="1">
      <alignment horizontal="left" vertical="center" wrapText="1"/>
    </xf>
    <xf numFmtId="0" fontId="2" fillId="0" borderId="1" xfId="30" applyNumberFormat="1" applyFont="1" applyFill="1" applyBorder="1" applyAlignment="1">
      <alignment horizontal="center" vertical="center" wrapText="1"/>
    </xf>
    <xf numFmtId="0" fontId="2" fillId="0" borderId="2" xfId="30" applyFont="1" applyFill="1" applyBorder="1" applyAlignment="1">
      <alignment horizontal="center" vertical="center" wrapText="1"/>
    </xf>
    <xf numFmtId="0" fontId="2" fillId="0" borderId="1" xfId="30" applyFont="1" applyFill="1" applyBorder="1" applyAlignment="1">
      <alignment horizontal="center" vertical="center" wrapText="1"/>
    </xf>
    <xf numFmtId="0" fontId="2" fillId="0" borderId="3" xfId="30" applyFont="1" applyFill="1" applyBorder="1" applyAlignment="1">
      <alignment horizontal="center" vertical="center" wrapText="1"/>
    </xf>
    <xf numFmtId="0" fontId="2" fillId="0" borderId="4" xfId="30" applyFont="1" applyFill="1" applyBorder="1" applyAlignment="1">
      <alignment horizontal="center" vertical="center" wrapText="1"/>
    </xf>
    <xf numFmtId="0" fontId="2" fillId="0" borderId="2" xfId="30" applyNumberFormat="1" applyFont="1" applyFill="1" applyBorder="1" applyAlignment="1">
      <alignment horizontal="center" vertical="center" wrapText="1"/>
    </xf>
    <xf numFmtId="0" fontId="2" fillId="0" borderId="5" xfId="30" applyFont="1" applyFill="1" applyBorder="1" applyAlignment="1">
      <alignment horizontal="center" vertical="center" wrapText="1"/>
    </xf>
    <xf numFmtId="0" fontId="2" fillId="0" borderId="6" xfId="30" applyFont="1" applyFill="1" applyBorder="1" applyAlignment="1">
      <alignment horizontal="center" vertical="center" wrapText="1"/>
    </xf>
    <xf numFmtId="0" fontId="4" fillId="0" borderId="1" xfId="30" applyNumberFormat="1" applyFont="1" applyFill="1" applyBorder="1" applyAlignment="1">
      <alignment horizontal="center" vertical="center" wrapText="1"/>
    </xf>
    <xf numFmtId="177" fontId="4" fillId="0" borderId="1" xfId="30" applyNumberFormat="1" applyFont="1" applyFill="1" applyBorder="1" applyAlignment="1">
      <alignment horizontal="center" vertical="center" wrapText="1"/>
    </xf>
    <xf numFmtId="177" fontId="4" fillId="0" borderId="1" xfId="30" applyNumberFormat="1" applyFont="1" applyFill="1" applyBorder="1" applyAlignment="1">
      <alignment horizontal="left" vertical="center" wrapText="1"/>
    </xf>
    <xf numFmtId="43" fontId="4" fillId="0" borderId="1" xfId="0" applyNumberFormat="1" applyFont="1" applyFill="1" applyBorder="1" applyAlignment="1">
      <alignment horizontal="center" vertical="center" wrapText="1"/>
    </xf>
    <xf numFmtId="43" fontId="10" fillId="0" borderId="1" xfId="30" applyNumberFormat="1" applyFont="1" applyFill="1" applyBorder="1" applyAlignment="1">
      <alignment horizontal="center" vertical="center" wrapText="1"/>
    </xf>
    <xf numFmtId="0" fontId="3" fillId="0" borderId="1" xfId="30" applyNumberFormat="1" applyFont="1" applyFill="1" applyBorder="1" applyAlignment="1">
      <alignment horizontal="center" vertical="center" wrapText="1"/>
    </xf>
    <xf numFmtId="177" fontId="3" fillId="0" borderId="1" xfId="3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43" fontId="11" fillId="0" borderId="1" xfId="30" applyNumberFormat="1" applyFont="1" applyFill="1" applyBorder="1" applyAlignment="1">
      <alignment horizontal="center" vertical="center" wrapText="1"/>
    </xf>
    <xf numFmtId="177" fontId="3" fillId="0" borderId="1" xfId="3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1" xfId="31" applyNumberFormat="1" applyFont="1" applyFill="1" applyBorder="1" applyAlignment="1" applyProtection="1">
      <alignment horizontal="center" vertical="center" wrapText="1"/>
    </xf>
    <xf numFmtId="177" fontId="3" fillId="0" borderId="1" xfId="31" applyNumberFormat="1" applyFont="1" applyFill="1" applyBorder="1" applyAlignment="1" applyProtection="1">
      <alignment horizontal="left" vertical="center" wrapText="1"/>
    </xf>
    <xf numFmtId="43" fontId="11" fillId="0" borderId="1" xfId="0" applyNumberFormat="1" applyFont="1" applyFill="1" applyBorder="1" applyAlignment="1">
      <alignment horizontal="center" vertical="center"/>
    </xf>
    <xf numFmtId="43"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left" vertical="center" wrapText="1"/>
    </xf>
    <xf numFmtId="43" fontId="4"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177" fontId="3" fillId="0" borderId="1" xfId="0" applyNumberFormat="1" applyFont="1" applyFill="1" applyBorder="1" applyAlignment="1">
      <alignment vertical="center" wrapText="1"/>
    </xf>
    <xf numFmtId="43" fontId="10" fillId="0" borderId="1" xfId="0" applyNumberFormat="1" applyFont="1" applyFill="1" applyBorder="1" applyAlignment="1">
      <alignment horizontal="center" vertical="center"/>
    </xf>
    <xf numFmtId="177" fontId="5" fillId="0" borderId="1" xfId="0" applyNumberFormat="1" applyFont="1" applyFill="1" applyBorder="1" applyAlignment="1">
      <alignment vertical="center"/>
    </xf>
    <xf numFmtId="43" fontId="3" fillId="0" borderId="1" xfId="0" applyNumberFormat="1" applyFont="1" applyFill="1" applyBorder="1" applyAlignment="1">
      <alignment horizontal="center" vertical="center" wrapText="1"/>
    </xf>
    <xf numFmtId="176" fontId="8" fillId="0" borderId="0" xfId="3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7" xfId="0" applyFont="1" applyFill="1" applyBorder="1" applyAlignment="1">
      <alignment vertical="center"/>
    </xf>
    <xf numFmtId="0" fontId="12" fillId="0" borderId="3" xfId="0" applyFont="1" applyFill="1" applyBorder="1" applyAlignment="1">
      <alignment horizontal="center" vertical="center" wrapText="1"/>
    </xf>
    <xf numFmtId="0" fontId="2" fillId="0" borderId="8" xfId="30"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vertical="center" wrapText="1"/>
    </xf>
    <xf numFmtId="43" fontId="11" fillId="0" borderId="1" xfId="0" applyNumberFormat="1" applyFont="1" applyFill="1" applyBorder="1" applyAlignment="1">
      <alignment horizontal="left" vertical="center"/>
    </xf>
    <xf numFmtId="43" fontId="10" fillId="0" borderId="1" xfId="0" applyNumberFormat="1" applyFont="1" applyFill="1" applyBorder="1" applyAlignment="1">
      <alignment horizontal="left" vertical="center"/>
    </xf>
    <xf numFmtId="43" fontId="11" fillId="0" borderId="1"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xf>
    <xf numFmtId="176" fontId="8" fillId="0" borderId="0" xfId="30" applyNumberFormat="1" applyFont="1" applyFill="1" applyBorder="1" applyAlignment="1">
      <alignment horizontal="center" vertical="center" wrapText="1"/>
    </xf>
    <xf numFmtId="176" fontId="3" fillId="0" borderId="0" xfId="3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xf>
    <xf numFmtId="0" fontId="13" fillId="0" borderId="4"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10" fillId="0" borderId="1" xfId="3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43"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177" fontId="4" fillId="0"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b val="0"/>
        <i val="0"/>
        <strike val="0"/>
        <u val="none"/>
        <sz val="12"/>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4"/>
  <sheetViews>
    <sheetView tabSelected="1" zoomScale="70" zoomScaleNormal="70" workbookViewId="0">
      <selection activeCell="F4" sqref="F4:F5"/>
    </sheetView>
  </sheetViews>
  <sheetFormatPr defaultColWidth="9" defaultRowHeight="18.75"/>
  <cols>
    <col min="1" max="1" width="11.1333333333333" style="10" customWidth="1"/>
    <col min="2" max="2" width="10.1" style="11" customWidth="1"/>
    <col min="3" max="3" width="13.1833333333333" style="12" customWidth="1"/>
    <col min="4" max="4" width="19.5166666666667" style="12" customWidth="1"/>
    <col min="5" max="5" width="20.375" style="11" customWidth="1"/>
    <col min="6" max="6" width="82.3416666666667" style="13" customWidth="1"/>
    <col min="7" max="8" width="17.1333333333333" style="12" customWidth="1"/>
    <col min="9" max="9" width="16.25" style="12" customWidth="1"/>
    <col min="10" max="10" width="15.1666666666667" style="12" customWidth="1"/>
    <col min="11" max="11" width="16.6" style="12" customWidth="1"/>
    <col min="12" max="12" width="15.875" style="12" customWidth="1"/>
    <col min="13" max="13" width="16.05" style="14" hidden="1" customWidth="1"/>
    <col min="14" max="14" width="16.05" style="15" hidden="1" customWidth="1"/>
    <col min="15" max="15" width="16.05" style="14" customWidth="1"/>
    <col min="16" max="16" width="17.5" style="14" customWidth="1"/>
    <col min="17" max="17" width="19.4583333333333" style="14" customWidth="1"/>
    <col min="18" max="19" width="16.05" style="14" customWidth="1"/>
    <col min="20" max="20" width="15.8916666666667" style="14" customWidth="1"/>
    <col min="21" max="21" width="18.6583333333333" style="14" customWidth="1"/>
    <col min="22" max="22" width="14.9916666666667" style="14" customWidth="1"/>
    <col min="23" max="23" width="15.775" style="16" customWidth="1"/>
    <col min="24" max="24" width="13.2083333333333" style="17" customWidth="1"/>
    <col min="25" max="25" width="9.68333333333333" style="1" customWidth="1"/>
    <col min="26" max="16384" width="9" style="1"/>
  </cols>
  <sheetData>
    <row r="1" s="1" customFormat="1" ht="27" customHeight="1" spans="1:24">
      <c r="A1" s="18" t="s">
        <v>0</v>
      </c>
      <c r="B1" s="19"/>
      <c r="C1" s="20"/>
      <c r="D1" s="20"/>
      <c r="E1" s="11"/>
      <c r="F1" s="13"/>
      <c r="G1" s="12"/>
      <c r="H1" s="12"/>
      <c r="I1" s="12"/>
      <c r="J1" s="12"/>
      <c r="K1" s="12"/>
      <c r="L1" s="12"/>
      <c r="M1" s="14"/>
      <c r="N1" s="15"/>
      <c r="O1" s="14"/>
      <c r="P1" s="14"/>
      <c r="Q1" s="14"/>
      <c r="R1" s="14"/>
      <c r="S1" s="14"/>
      <c r="T1" s="14"/>
      <c r="U1" s="14"/>
      <c r="V1" s="14"/>
      <c r="W1" s="16"/>
      <c r="X1" s="17"/>
    </row>
    <row r="2" s="2" customFormat="1" ht="54" customHeight="1" spans="1:25">
      <c r="A2" s="21" t="s">
        <v>1</v>
      </c>
      <c r="B2" s="22"/>
      <c r="C2" s="23"/>
      <c r="D2" s="23"/>
      <c r="E2" s="22"/>
      <c r="F2" s="24"/>
      <c r="G2" s="23"/>
      <c r="H2" s="23"/>
      <c r="I2" s="23"/>
      <c r="J2" s="23"/>
      <c r="K2" s="23"/>
      <c r="L2" s="23"/>
      <c r="M2" s="65"/>
      <c r="N2" s="65"/>
      <c r="O2" s="65"/>
      <c r="P2" s="65"/>
      <c r="Q2" s="65"/>
      <c r="R2" s="65"/>
      <c r="S2" s="65"/>
      <c r="T2" s="65"/>
      <c r="U2" s="65"/>
      <c r="V2" s="65"/>
      <c r="W2" s="78"/>
      <c r="X2" s="65"/>
      <c r="Y2" s="23"/>
    </row>
    <row r="3" s="2" customFormat="1" ht="54" customHeight="1" spans="1:25">
      <c r="A3" s="25" t="s">
        <v>2</v>
      </c>
      <c r="B3" s="26"/>
      <c r="C3" s="27"/>
      <c r="D3" s="27"/>
      <c r="E3" s="26"/>
      <c r="F3" s="28"/>
      <c r="G3" s="27"/>
      <c r="H3" s="27"/>
      <c r="I3" s="27"/>
      <c r="J3" s="27"/>
      <c r="K3" s="27"/>
      <c r="L3" s="27"/>
      <c r="M3" s="27"/>
      <c r="N3" s="27"/>
      <c r="O3" s="27"/>
      <c r="P3" s="27"/>
      <c r="Q3" s="27"/>
      <c r="R3" s="27"/>
      <c r="S3" s="27"/>
      <c r="T3" s="27"/>
      <c r="U3" s="27"/>
      <c r="V3" s="27"/>
      <c r="X3" s="79" t="s">
        <v>3</v>
      </c>
      <c r="Y3" s="79"/>
    </row>
    <row r="4" s="3" customFormat="1" ht="29" customHeight="1" spans="1:25">
      <c r="A4" s="29" t="s">
        <v>4</v>
      </c>
      <c r="B4" s="30" t="s">
        <v>5</v>
      </c>
      <c r="C4" s="30" t="s">
        <v>6</v>
      </c>
      <c r="D4" s="31" t="s">
        <v>7</v>
      </c>
      <c r="E4" s="30" t="s">
        <v>8</v>
      </c>
      <c r="F4" s="31" t="s">
        <v>9</v>
      </c>
      <c r="G4" s="32" t="s">
        <v>10</v>
      </c>
      <c r="H4" s="33" t="s">
        <v>11</v>
      </c>
      <c r="I4" s="33" t="s">
        <v>12</v>
      </c>
      <c r="J4" s="66"/>
      <c r="K4" s="66"/>
      <c r="L4" s="66"/>
      <c r="M4" s="67" t="s">
        <v>13</v>
      </c>
      <c r="N4" s="68"/>
      <c r="O4" s="69" t="s">
        <v>14</v>
      </c>
      <c r="P4" s="66"/>
      <c r="Q4" s="66"/>
      <c r="R4" s="80" t="s">
        <v>15</v>
      </c>
      <c r="S4" s="81" t="s">
        <v>16</v>
      </c>
      <c r="T4" s="81"/>
      <c r="U4" s="81"/>
      <c r="V4" s="81"/>
      <c r="W4" s="31" t="s">
        <v>17</v>
      </c>
      <c r="X4" s="30" t="s">
        <v>18</v>
      </c>
      <c r="Y4" s="31" t="s">
        <v>19</v>
      </c>
    </row>
    <row r="5" s="3" customFormat="1" ht="102" customHeight="1" spans="1:25">
      <c r="A5" s="34"/>
      <c r="B5" s="35"/>
      <c r="C5" s="35"/>
      <c r="D5" s="30"/>
      <c r="E5" s="35"/>
      <c r="F5" s="30"/>
      <c r="G5" s="33"/>
      <c r="H5" s="36"/>
      <c r="I5" s="35"/>
      <c r="J5" s="70" t="s">
        <v>20</v>
      </c>
      <c r="K5" s="30" t="s">
        <v>21</v>
      </c>
      <c r="L5" s="33" t="s">
        <v>22</v>
      </c>
      <c r="M5" s="71"/>
      <c r="N5" s="67" t="s">
        <v>23</v>
      </c>
      <c r="O5" s="72"/>
      <c r="P5" s="73" t="s">
        <v>24</v>
      </c>
      <c r="Q5" s="82" t="s">
        <v>25</v>
      </c>
      <c r="R5" s="83"/>
      <c r="S5" s="84" t="s">
        <v>26</v>
      </c>
      <c r="T5" s="71" t="s">
        <v>27</v>
      </c>
      <c r="U5" s="85" t="s">
        <v>28</v>
      </c>
      <c r="V5" s="85" t="s">
        <v>29</v>
      </c>
      <c r="W5" s="30"/>
      <c r="X5" s="35"/>
      <c r="Y5" s="30"/>
    </row>
    <row r="6" s="4" customFormat="1" ht="102" customHeight="1" spans="1:25">
      <c r="A6" s="37"/>
      <c r="B6" s="38" t="s">
        <v>30</v>
      </c>
      <c r="C6" s="38"/>
      <c r="D6" s="38"/>
      <c r="E6" s="38"/>
      <c r="F6" s="39"/>
      <c r="G6" s="40">
        <f t="shared" ref="G6:V6" si="0">G7+G25+G34+G39+G42+G47+G50+G52+G54+G56+G58+G60+G62</f>
        <v>137375.132049</v>
      </c>
      <c r="H6" s="40">
        <f t="shared" si="0"/>
        <v>56035.8705</v>
      </c>
      <c r="I6" s="40">
        <f t="shared" si="0"/>
        <v>23435.8705</v>
      </c>
      <c r="J6" s="40">
        <f t="shared" si="0"/>
        <v>7454.3145</v>
      </c>
      <c r="K6" s="40">
        <f t="shared" si="0"/>
        <v>12470.5181</v>
      </c>
      <c r="L6" s="40">
        <f t="shared" si="0"/>
        <v>3511.0379</v>
      </c>
      <c r="M6" s="40">
        <f t="shared" si="0"/>
        <v>54074.753979</v>
      </c>
      <c r="N6" s="40">
        <f t="shared" si="0"/>
        <v>22142.540979</v>
      </c>
      <c r="O6" s="40">
        <f t="shared" si="0"/>
        <v>32600</v>
      </c>
      <c r="P6" s="40">
        <f t="shared" si="0"/>
        <v>16036</v>
      </c>
      <c r="Q6" s="40">
        <f t="shared" si="0"/>
        <v>16564</v>
      </c>
      <c r="R6" s="40">
        <f t="shared" si="0"/>
        <v>32600</v>
      </c>
      <c r="S6" s="40">
        <f t="shared" si="0"/>
        <v>7790.7271</v>
      </c>
      <c r="T6" s="40">
        <f t="shared" si="0"/>
        <v>6520.0906</v>
      </c>
      <c r="U6" s="40">
        <f t="shared" si="0"/>
        <v>14926.5198</v>
      </c>
      <c r="V6" s="40">
        <f t="shared" si="0"/>
        <v>3362.6625</v>
      </c>
      <c r="W6" s="38"/>
      <c r="X6" s="38"/>
      <c r="Y6" s="38"/>
    </row>
    <row r="7" s="4" customFormat="1" ht="37" customHeight="1" spans="1:25">
      <c r="A7" s="37" t="s">
        <v>31</v>
      </c>
      <c r="B7" s="38" t="s">
        <v>32</v>
      </c>
      <c r="C7" s="38"/>
      <c r="D7" s="38"/>
      <c r="E7" s="38"/>
      <c r="F7" s="39"/>
      <c r="G7" s="41">
        <f t="shared" ref="G7:V7" si="1">SUM(G8:G24)</f>
        <v>72955.5541</v>
      </c>
      <c r="H7" s="41">
        <f t="shared" ref="H7:H65" si="2">I7+O7</f>
        <v>30894.449101</v>
      </c>
      <c r="I7" s="41">
        <f t="shared" si="1"/>
        <v>14024.449101</v>
      </c>
      <c r="J7" s="41">
        <f t="shared" si="1"/>
        <v>7089.087101</v>
      </c>
      <c r="K7" s="41">
        <f t="shared" si="1"/>
        <v>6935.362</v>
      </c>
      <c r="L7" s="41">
        <f t="shared" si="1"/>
        <v>0</v>
      </c>
      <c r="M7" s="41">
        <f t="shared" si="1"/>
        <v>37663.753979</v>
      </c>
      <c r="N7" s="41">
        <f t="shared" si="1"/>
        <v>16918.860979</v>
      </c>
      <c r="O7" s="41">
        <f t="shared" si="1"/>
        <v>16870</v>
      </c>
      <c r="P7" s="41">
        <f t="shared" si="1"/>
        <v>11136</v>
      </c>
      <c r="Q7" s="41">
        <f t="shared" si="1"/>
        <v>5734</v>
      </c>
      <c r="R7" s="41">
        <f t="shared" si="1"/>
        <v>16870</v>
      </c>
      <c r="S7" s="41">
        <f t="shared" si="1"/>
        <v>3831.17</v>
      </c>
      <c r="T7" s="41">
        <f t="shared" si="1"/>
        <v>2838.5</v>
      </c>
      <c r="U7" s="41">
        <f t="shared" si="1"/>
        <v>10095.33</v>
      </c>
      <c r="V7" s="41">
        <f t="shared" si="1"/>
        <v>105</v>
      </c>
      <c r="W7" s="86"/>
      <c r="X7" s="86"/>
      <c r="Y7" s="38"/>
    </row>
    <row r="8" s="4" customFormat="1" ht="88" customHeight="1" spans="1:25">
      <c r="A8" s="42">
        <v>1</v>
      </c>
      <c r="B8" s="43" t="s">
        <v>33</v>
      </c>
      <c r="C8" s="43" t="s">
        <v>34</v>
      </c>
      <c r="D8" s="44" t="s">
        <v>35</v>
      </c>
      <c r="E8" s="43" t="s">
        <v>36</v>
      </c>
      <c r="F8" s="45" t="s">
        <v>37</v>
      </c>
      <c r="G8" s="46">
        <v>360</v>
      </c>
      <c r="H8" s="46">
        <v>360</v>
      </c>
      <c r="I8" s="46">
        <f t="shared" ref="I8:I24" si="3">SUM(J8:L8)</f>
        <v>0</v>
      </c>
      <c r="J8" s="46"/>
      <c r="K8" s="46"/>
      <c r="L8" s="46"/>
      <c r="M8" s="46">
        <v>360</v>
      </c>
      <c r="N8" s="46"/>
      <c r="O8" s="46">
        <v>360</v>
      </c>
      <c r="P8" s="46">
        <v>360</v>
      </c>
      <c r="Q8" s="46"/>
      <c r="R8" s="46">
        <v>360</v>
      </c>
      <c r="S8" s="46">
        <v>360</v>
      </c>
      <c r="T8" s="46"/>
      <c r="U8" s="46"/>
      <c r="V8" s="46"/>
      <c r="W8" s="43" t="s">
        <v>38</v>
      </c>
      <c r="X8" s="43" t="s">
        <v>39</v>
      </c>
      <c r="Y8" s="43"/>
    </row>
    <row r="9" s="4" customFormat="1" ht="182" customHeight="1" spans="1:25">
      <c r="A9" s="42">
        <v>2</v>
      </c>
      <c r="B9" s="43" t="s">
        <v>33</v>
      </c>
      <c r="C9" s="43" t="s">
        <v>34</v>
      </c>
      <c r="D9" s="43" t="s">
        <v>40</v>
      </c>
      <c r="E9" s="43" t="s">
        <v>36</v>
      </c>
      <c r="F9" s="45" t="s">
        <v>41</v>
      </c>
      <c r="G9" s="46">
        <v>578</v>
      </c>
      <c r="H9" s="46">
        <f t="shared" si="2"/>
        <v>556.828396</v>
      </c>
      <c r="I9" s="46">
        <f t="shared" si="3"/>
        <v>433.760396</v>
      </c>
      <c r="J9" s="46">
        <v>378.828396</v>
      </c>
      <c r="K9" s="46">
        <v>54.932</v>
      </c>
      <c r="L9" s="46"/>
      <c r="M9" s="46">
        <v>123.068</v>
      </c>
      <c r="N9" s="46"/>
      <c r="O9" s="46">
        <f t="shared" ref="O9:O24" si="4">SUM(P9:Q9)</f>
        <v>123.068</v>
      </c>
      <c r="P9" s="46"/>
      <c r="Q9" s="46">
        <v>123.068</v>
      </c>
      <c r="R9" s="46">
        <f t="shared" ref="R9:R24" si="5">SUM(S9:V9)</f>
        <v>123.068</v>
      </c>
      <c r="S9" s="46"/>
      <c r="T9" s="46"/>
      <c r="U9" s="46">
        <v>123.068</v>
      </c>
      <c r="V9" s="46"/>
      <c r="W9" s="43" t="s">
        <v>42</v>
      </c>
      <c r="X9" s="43" t="s">
        <v>39</v>
      </c>
      <c r="Y9" s="43"/>
    </row>
    <row r="10" s="4" customFormat="1" ht="229" customHeight="1" spans="1:25">
      <c r="A10" s="42">
        <v>3</v>
      </c>
      <c r="B10" s="43" t="s">
        <v>33</v>
      </c>
      <c r="C10" s="43" t="s">
        <v>34</v>
      </c>
      <c r="D10" s="43" t="s">
        <v>43</v>
      </c>
      <c r="E10" s="43" t="s">
        <v>36</v>
      </c>
      <c r="F10" s="45" t="s">
        <v>44</v>
      </c>
      <c r="G10" s="46">
        <v>831</v>
      </c>
      <c r="H10" s="46">
        <f t="shared" si="2"/>
        <v>831</v>
      </c>
      <c r="I10" s="46">
        <f t="shared" si="3"/>
        <v>0</v>
      </c>
      <c r="J10" s="46"/>
      <c r="K10" s="46"/>
      <c r="L10" s="46"/>
      <c r="M10" s="46">
        <v>831</v>
      </c>
      <c r="N10" s="46"/>
      <c r="O10" s="46">
        <f t="shared" si="4"/>
        <v>831</v>
      </c>
      <c r="P10" s="46">
        <v>425</v>
      </c>
      <c r="Q10" s="46">
        <v>406</v>
      </c>
      <c r="R10" s="46">
        <f t="shared" si="5"/>
        <v>831</v>
      </c>
      <c r="S10" s="46">
        <v>225</v>
      </c>
      <c r="T10" s="46">
        <v>200</v>
      </c>
      <c r="U10" s="46">
        <v>406</v>
      </c>
      <c r="V10" s="46"/>
      <c r="W10" s="43" t="s">
        <v>45</v>
      </c>
      <c r="X10" s="43" t="s">
        <v>46</v>
      </c>
      <c r="Y10" s="43"/>
    </row>
    <row r="11" s="4" customFormat="1" ht="240" customHeight="1" spans="1:25">
      <c r="A11" s="42">
        <v>4</v>
      </c>
      <c r="B11" s="43" t="s">
        <v>33</v>
      </c>
      <c r="C11" s="43" t="s">
        <v>47</v>
      </c>
      <c r="D11" s="43" t="s">
        <v>48</v>
      </c>
      <c r="E11" s="43" t="s">
        <v>49</v>
      </c>
      <c r="F11" s="47" t="s">
        <v>50</v>
      </c>
      <c r="G11" s="46">
        <v>40739</v>
      </c>
      <c r="H11" s="46">
        <f t="shared" si="2"/>
        <v>16019.74973</v>
      </c>
      <c r="I11" s="46">
        <f t="shared" si="3"/>
        <v>10504.98773</v>
      </c>
      <c r="J11" s="46">
        <v>5392.21903</v>
      </c>
      <c r="K11" s="46">
        <v>5112.7687</v>
      </c>
      <c r="L11" s="46"/>
      <c r="M11" s="46">
        <v>15000</v>
      </c>
      <c r="N11" s="74">
        <v>10000</v>
      </c>
      <c r="O11" s="46">
        <f t="shared" si="4"/>
        <v>5514.762</v>
      </c>
      <c r="P11" s="52">
        <v>3714.83</v>
      </c>
      <c r="Q11" s="52">
        <v>1799.932</v>
      </c>
      <c r="R11" s="46">
        <f t="shared" si="5"/>
        <v>5514.762</v>
      </c>
      <c r="S11" s="52"/>
      <c r="T11" s="52">
        <v>2000</v>
      </c>
      <c r="U11" s="52">
        <v>3514.762</v>
      </c>
      <c r="V11" s="52"/>
      <c r="W11" s="43" t="s">
        <v>51</v>
      </c>
      <c r="X11" s="43" t="s">
        <v>46</v>
      </c>
      <c r="Y11" s="60"/>
    </row>
    <row r="12" s="4" customFormat="1" ht="131" customHeight="1" spans="1:25">
      <c r="A12" s="42">
        <v>5</v>
      </c>
      <c r="B12" s="43" t="s">
        <v>33</v>
      </c>
      <c r="C12" s="43" t="s">
        <v>47</v>
      </c>
      <c r="D12" s="43" t="s">
        <v>52</v>
      </c>
      <c r="E12" s="43" t="s">
        <v>49</v>
      </c>
      <c r="F12" s="47" t="s">
        <v>53</v>
      </c>
      <c r="G12" s="46">
        <v>12435.645</v>
      </c>
      <c r="H12" s="46">
        <f t="shared" si="2"/>
        <v>5500</v>
      </c>
      <c r="I12" s="46">
        <f t="shared" si="3"/>
        <v>500</v>
      </c>
      <c r="J12" s="46"/>
      <c r="K12" s="46">
        <v>500</v>
      </c>
      <c r="L12" s="46"/>
      <c r="M12" s="46">
        <v>11564</v>
      </c>
      <c r="N12" s="74"/>
      <c r="O12" s="46">
        <f t="shared" si="4"/>
        <v>5000</v>
      </c>
      <c r="P12" s="52">
        <v>2500</v>
      </c>
      <c r="Q12" s="52">
        <v>2500</v>
      </c>
      <c r="R12" s="46">
        <f t="shared" si="5"/>
        <v>5000</v>
      </c>
      <c r="S12" s="52"/>
      <c r="T12" s="52">
        <v>0</v>
      </c>
      <c r="U12" s="52">
        <v>5000</v>
      </c>
      <c r="V12" s="52">
        <v>0</v>
      </c>
      <c r="W12" s="43" t="s">
        <v>54</v>
      </c>
      <c r="X12" s="43" t="s">
        <v>46</v>
      </c>
      <c r="Y12" s="60"/>
    </row>
    <row r="13" s="4" customFormat="1" ht="69" customHeight="1" spans="1:25">
      <c r="A13" s="42">
        <v>8</v>
      </c>
      <c r="B13" s="43" t="s">
        <v>33</v>
      </c>
      <c r="C13" s="43" t="s">
        <v>55</v>
      </c>
      <c r="D13" s="43" t="s">
        <v>56</v>
      </c>
      <c r="E13" s="43" t="s">
        <v>57</v>
      </c>
      <c r="F13" s="47" t="s">
        <v>58</v>
      </c>
      <c r="G13" s="46">
        <v>1000</v>
      </c>
      <c r="H13" s="46">
        <f t="shared" si="2"/>
        <v>300</v>
      </c>
      <c r="I13" s="46">
        <f t="shared" si="3"/>
        <v>0</v>
      </c>
      <c r="J13" s="46"/>
      <c r="K13" s="46"/>
      <c r="L13" s="46"/>
      <c r="M13" s="46">
        <v>500</v>
      </c>
      <c r="N13" s="46">
        <v>221</v>
      </c>
      <c r="O13" s="46">
        <f t="shared" si="4"/>
        <v>300</v>
      </c>
      <c r="P13" s="46">
        <v>300</v>
      </c>
      <c r="Q13" s="46"/>
      <c r="R13" s="46">
        <f t="shared" si="5"/>
        <v>300</v>
      </c>
      <c r="S13" s="53"/>
      <c r="T13" s="46">
        <v>100</v>
      </c>
      <c r="U13" s="46">
        <v>200</v>
      </c>
      <c r="V13" s="46"/>
      <c r="W13" s="87"/>
      <c r="X13" s="88" t="s">
        <v>39</v>
      </c>
      <c r="Y13" s="60"/>
    </row>
    <row r="14" s="4" customFormat="1" ht="83" customHeight="1" spans="1:25">
      <c r="A14" s="42">
        <v>9</v>
      </c>
      <c r="B14" s="43" t="s">
        <v>33</v>
      </c>
      <c r="C14" s="43" t="s">
        <v>55</v>
      </c>
      <c r="D14" s="43" t="s">
        <v>59</v>
      </c>
      <c r="E14" s="43" t="s">
        <v>57</v>
      </c>
      <c r="F14" s="47" t="s">
        <v>60</v>
      </c>
      <c r="G14" s="46">
        <v>600</v>
      </c>
      <c r="H14" s="46">
        <f t="shared" si="2"/>
        <v>150</v>
      </c>
      <c r="I14" s="46">
        <f t="shared" si="3"/>
        <v>0</v>
      </c>
      <c r="J14" s="46"/>
      <c r="K14" s="46"/>
      <c r="L14" s="46"/>
      <c r="M14" s="46">
        <v>600</v>
      </c>
      <c r="N14" s="46"/>
      <c r="O14" s="46">
        <f t="shared" si="4"/>
        <v>150</v>
      </c>
      <c r="P14" s="46"/>
      <c r="Q14" s="46">
        <v>150</v>
      </c>
      <c r="R14" s="46">
        <f t="shared" si="5"/>
        <v>150</v>
      </c>
      <c r="S14" s="46"/>
      <c r="T14" s="46">
        <v>50</v>
      </c>
      <c r="U14" s="52"/>
      <c r="V14" s="46">
        <v>100</v>
      </c>
      <c r="W14" s="87" t="s">
        <v>61</v>
      </c>
      <c r="X14" s="88" t="s">
        <v>39</v>
      </c>
      <c r="Y14" s="60"/>
    </row>
    <row r="15" s="4" customFormat="1" ht="122" customHeight="1" spans="1:25">
      <c r="A15" s="42">
        <v>12</v>
      </c>
      <c r="B15" s="43" t="s">
        <v>33</v>
      </c>
      <c r="C15" s="43" t="s">
        <v>62</v>
      </c>
      <c r="D15" s="44" t="s">
        <v>63</v>
      </c>
      <c r="E15" s="43" t="s">
        <v>57</v>
      </c>
      <c r="F15" s="47" t="s">
        <v>64</v>
      </c>
      <c r="G15" s="46">
        <v>2000</v>
      </c>
      <c r="H15" s="46">
        <f t="shared" si="2"/>
        <v>722.5537</v>
      </c>
      <c r="I15" s="46">
        <f t="shared" si="3"/>
        <v>422.5537</v>
      </c>
      <c r="J15" s="46"/>
      <c r="K15" s="46">
        <v>422.5537</v>
      </c>
      <c r="L15" s="46"/>
      <c r="M15" s="46">
        <v>600</v>
      </c>
      <c r="N15" s="46"/>
      <c r="O15" s="46">
        <f t="shared" si="4"/>
        <v>300</v>
      </c>
      <c r="P15" s="46"/>
      <c r="Q15" s="46">
        <v>300</v>
      </c>
      <c r="R15" s="46">
        <f t="shared" si="5"/>
        <v>300</v>
      </c>
      <c r="S15" s="46"/>
      <c r="T15" s="46">
        <v>200</v>
      </c>
      <c r="U15" s="46">
        <v>100</v>
      </c>
      <c r="V15" s="46"/>
      <c r="W15" s="43" t="s">
        <v>65</v>
      </c>
      <c r="X15" s="43" t="s">
        <v>46</v>
      </c>
      <c r="Y15" s="43"/>
    </row>
    <row r="16" s="4" customFormat="1" ht="179" customHeight="1" spans="1:25">
      <c r="A16" s="42">
        <v>13</v>
      </c>
      <c r="B16" s="43" t="s">
        <v>33</v>
      </c>
      <c r="C16" s="43" t="s">
        <v>62</v>
      </c>
      <c r="D16" s="43" t="s">
        <v>66</v>
      </c>
      <c r="E16" s="43" t="s">
        <v>67</v>
      </c>
      <c r="F16" s="47" t="s">
        <v>68</v>
      </c>
      <c r="G16" s="46">
        <f>44204841/10000</f>
        <v>4420.4841</v>
      </c>
      <c r="H16" s="46">
        <f t="shared" si="2"/>
        <v>642.57</v>
      </c>
      <c r="I16" s="46">
        <f t="shared" si="3"/>
        <v>0</v>
      </c>
      <c r="J16" s="46"/>
      <c r="K16" s="46"/>
      <c r="L16" s="46"/>
      <c r="M16" s="46">
        <f t="shared" ref="M16:P16" si="6">6425700/10000</f>
        <v>642.57</v>
      </c>
      <c r="N16" s="46">
        <f t="shared" si="6"/>
        <v>642.57</v>
      </c>
      <c r="O16" s="46">
        <f t="shared" si="4"/>
        <v>642.57</v>
      </c>
      <c r="P16" s="46">
        <f t="shared" si="6"/>
        <v>642.57</v>
      </c>
      <c r="Q16" s="46"/>
      <c r="R16" s="46">
        <f t="shared" si="5"/>
        <v>642.57</v>
      </c>
      <c r="S16" s="46">
        <v>642.57</v>
      </c>
      <c r="T16" s="46"/>
      <c r="U16" s="46"/>
      <c r="V16" s="46"/>
      <c r="W16" s="43" t="s">
        <v>69</v>
      </c>
      <c r="X16" s="44" t="s">
        <v>70</v>
      </c>
      <c r="Y16" s="92"/>
    </row>
    <row r="17" s="4" customFormat="1" ht="106" customHeight="1" spans="1:25">
      <c r="A17" s="42">
        <v>14</v>
      </c>
      <c r="B17" s="43" t="s">
        <v>33</v>
      </c>
      <c r="C17" s="43" t="s">
        <v>62</v>
      </c>
      <c r="D17" s="44" t="s">
        <v>71</v>
      </c>
      <c r="E17" s="43" t="s">
        <v>72</v>
      </c>
      <c r="F17" s="47" t="s">
        <v>73</v>
      </c>
      <c r="G17" s="46">
        <v>555</v>
      </c>
      <c r="H17" s="46">
        <f t="shared" si="2"/>
        <v>555</v>
      </c>
      <c r="I17" s="46">
        <f t="shared" si="3"/>
        <v>0</v>
      </c>
      <c r="J17" s="46"/>
      <c r="K17" s="46"/>
      <c r="L17" s="46"/>
      <c r="M17" s="46">
        <v>555</v>
      </c>
      <c r="N17" s="46"/>
      <c r="O17" s="46">
        <f t="shared" si="4"/>
        <v>555</v>
      </c>
      <c r="P17" s="46">
        <v>555</v>
      </c>
      <c r="Q17" s="46"/>
      <c r="R17" s="46">
        <f t="shared" si="5"/>
        <v>555</v>
      </c>
      <c r="S17" s="46">
        <v>0</v>
      </c>
      <c r="T17" s="46">
        <v>100</v>
      </c>
      <c r="U17" s="46">
        <v>455</v>
      </c>
      <c r="V17" s="46"/>
      <c r="W17" s="43" t="s">
        <v>74</v>
      </c>
      <c r="X17" s="43" t="s">
        <v>46</v>
      </c>
      <c r="Y17" s="43"/>
    </row>
    <row r="18" s="4" customFormat="1" ht="150" customHeight="1" spans="1:25">
      <c r="A18" s="42">
        <v>16</v>
      </c>
      <c r="B18" s="43" t="s">
        <v>33</v>
      </c>
      <c r="C18" s="43" t="s">
        <v>62</v>
      </c>
      <c r="D18" s="43" t="s">
        <v>75</v>
      </c>
      <c r="E18" s="43" t="s">
        <v>57</v>
      </c>
      <c r="F18" s="47" t="s">
        <v>76</v>
      </c>
      <c r="G18" s="46">
        <v>350</v>
      </c>
      <c r="H18" s="46">
        <f t="shared" si="2"/>
        <v>200</v>
      </c>
      <c r="I18" s="46">
        <f t="shared" si="3"/>
        <v>0</v>
      </c>
      <c r="J18" s="46"/>
      <c r="K18" s="46"/>
      <c r="L18" s="46"/>
      <c r="M18" s="46">
        <v>350</v>
      </c>
      <c r="N18" s="74"/>
      <c r="O18" s="46">
        <f t="shared" si="4"/>
        <v>200</v>
      </c>
      <c r="P18" s="46"/>
      <c r="Q18" s="46">
        <v>200</v>
      </c>
      <c r="R18" s="46">
        <f t="shared" si="5"/>
        <v>200</v>
      </c>
      <c r="S18" s="52"/>
      <c r="T18" s="46">
        <v>50</v>
      </c>
      <c r="U18" s="46">
        <v>150</v>
      </c>
      <c r="V18" s="46"/>
      <c r="W18" s="87" t="s">
        <v>77</v>
      </c>
      <c r="X18" s="88" t="s">
        <v>46</v>
      </c>
      <c r="Y18" s="60"/>
    </row>
    <row r="19" s="4" customFormat="1" ht="80" customHeight="1" spans="1:25">
      <c r="A19" s="42">
        <v>17</v>
      </c>
      <c r="B19" s="43" t="s">
        <v>33</v>
      </c>
      <c r="C19" s="43" t="s">
        <v>78</v>
      </c>
      <c r="D19" s="44" t="s">
        <v>79</v>
      </c>
      <c r="E19" s="43" t="s">
        <v>80</v>
      </c>
      <c r="F19" s="45" t="s">
        <v>81</v>
      </c>
      <c r="G19" s="46">
        <f>551250/10000</f>
        <v>55.125</v>
      </c>
      <c r="H19" s="46">
        <f t="shared" si="2"/>
        <v>55</v>
      </c>
      <c r="I19" s="46">
        <f t="shared" si="3"/>
        <v>0</v>
      </c>
      <c r="J19" s="46"/>
      <c r="K19" s="46"/>
      <c r="L19" s="46"/>
      <c r="M19" s="46">
        <f>551250/10000</f>
        <v>55.125</v>
      </c>
      <c r="N19" s="46"/>
      <c r="O19" s="46">
        <f t="shared" si="4"/>
        <v>55</v>
      </c>
      <c r="P19" s="46"/>
      <c r="Q19" s="46">
        <v>55</v>
      </c>
      <c r="R19" s="46">
        <f t="shared" si="5"/>
        <v>55</v>
      </c>
      <c r="S19" s="46"/>
      <c r="T19" s="46">
        <v>38.5</v>
      </c>
      <c r="U19" s="46">
        <v>16.5</v>
      </c>
      <c r="V19" s="46"/>
      <c r="W19" s="87" t="s">
        <v>80</v>
      </c>
      <c r="X19" s="88" t="s">
        <v>39</v>
      </c>
      <c r="Y19" s="60"/>
    </row>
    <row r="20" s="4" customFormat="1" ht="163" customHeight="1" spans="1:25">
      <c r="A20" s="42">
        <v>18</v>
      </c>
      <c r="B20" s="43" t="s">
        <v>33</v>
      </c>
      <c r="C20" s="43" t="s">
        <v>82</v>
      </c>
      <c r="D20" s="44" t="s">
        <v>83</v>
      </c>
      <c r="E20" s="43" t="s">
        <v>80</v>
      </c>
      <c r="F20" s="45" t="s">
        <v>84</v>
      </c>
      <c r="G20" s="46">
        <v>35</v>
      </c>
      <c r="H20" s="46">
        <f t="shared" si="2"/>
        <v>35</v>
      </c>
      <c r="I20" s="46">
        <f t="shared" si="3"/>
        <v>0</v>
      </c>
      <c r="J20" s="46"/>
      <c r="K20" s="46"/>
      <c r="L20" s="46"/>
      <c r="M20" s="46">
        <v>35</v>
      </c>
      <c r="N20" s="74"/>
      <c r="O20" s="46">
        <f t="shared" si="4"/>
        <v>35</v>
      </c>
      <c r="P20" s="46">
        <v>35</v>
      </c>
      <c r="Q20" s="46"/>
      <c r="R20" s="46">
        <f t="shared" si="5"/>
        <v>35</v>
      </c>
      <c r="S20" s="46"/>
      <c r="T20" s="46">
        <v>20</v>
      </c>
      <c r="U20" s="46">
        <v>10</v>
      </c>
      <c r="V20" s="46">
        <v>5</v>
      </c>
      <c r="W20" s="87" t="s">
        <v>80</v>
      </c>
      <c r="X20" s="88" t="s">
        <v>39</v>
      </c>
      <c r="Y20" s="60"/>
    </row>
    <row r="21" s="4" customFormat="1" ht="168" customHeight="1" spans="1:25">
      <c r="A21" s="42">
        <v>19</v>
      </c>
      <c r="B21" s="43" t="s">
        <v>33</v>
      </c>
      <c r="C21" s="43" t="s">
        <v>78</v>
      </c>
      <c r="D21" s="43" t="s">
        <v>85</v>
      </c>
      <c r="E21" s="43" t="s">
        <v>57</v>
      </c>
      <c r="F21" s="45" t="s">
        <v>86</v>
      </c>
      <c r="G21" s="46">
        <f>3927000/10000</f>
        <v>392.7</v>
      </c>
      <c r="H21" s="46">
        <f t="shared" si="2"/>
        <v>200</v>
      </c>
      <c r="I21" s="46">
        <f t="shared" si="3"/>
        <v>0</v>
      </c>
      <c r="J21" s="46"/>
      <c r="K21" s="46"/>
      <c r="L21" s="46"/>
      <c r="M21" s="46">
        <f>3927000/10000</f>
        <v>392.7</v>
      </c>
      <c r="N21" s="46"/>
      <c r="O21" s="46">
        <f t="shared" si="4"/>
        <v>200</v>
      </c>
      <c r="P21" s="46"/>
      <c r="Q21" s="46">
        <v>200</v>
      </c>
      <c r="R21" s="46">
        <f t="shared" si="5"/>
        <v>200</v>
      </c>
      <c r="S21" s="46"/>
      <c r="T21" s="46">
        <v>80</v>
      </c>
      <c r="U21" s="46">
        <v>120</v>
      </c>
      <c r="V21" s="46"/>
      <c r="W21" s="87" t="s">
        <v>87</v>
      </c>
      <c r="X21" s="88" t="s">
        <v>46</v>
      </c>
      <c r="Y21" s="60"/>
    </row>
    <row r="22" s="4" customFormat="1" ht="96" customHeight="1" spans="1:25">
      <c r="A22" s="42">
        <v>20</v>
      </c>
      <c r="B22" s="43" t="s">
        <v>33</v>
      </c>
      <c r="C22" s="43" t="s">
        <v>78</v>
      </c>
      <c r="D22" s="43" t="s">
        <v>88</v>
      </c>
      <c r="E22" s="43" t="s">
        <v>57</v>
      </c>
      <c r="F22" s="45" t="s">
        <v>89</v>
      </c>
      <c r="G22" s="46">
        <v>43.8</v>
      </c>
      <c r="H22" s="46">
        <f t="shared" si="2"/>
        <v>43.8</v>
      </c>
      <c r="I22" s="46">
        <f t="shared" si="3"/>
        <v>0</v>
      </c>
      <c r="J22" s="46"/>
      <c r="K22" s="46"/>
      <c r="L22" s="46"/>
      <c r="M22" s="46">
        <v>43.8</v>
      </c>
      <c r="N22" s="46">
        <v>43.8</v>
      </c>
      <c r="O22" s="46">
        <f t="shared" si="4"/>
        <v>43.8</v>
      </c>
      <c r="P22" s="46">
        <v>43.8</v>
      </c>
      <c r="Q22" s="46"/>
      <c r="R22" s="46">
        <f t="shared" si="5"/>
        <v>43.8</v>
      </c>
      <c r="S22" s="46">
        <v>43.8</v>
      </c>
      <c r="T22" s="46"/>
      <c r="U22" s="46"/>
      <c r="V22" s="46"/>
      <c r="W22" s="87" t="s">
        <v>74</v>
      </c>
      <c r="X22" s="88" t="s">
        <v>70</v>
      </c>
      <c r="Y22" s="60"/>
    </row>
    <row r="23" s="4" customFormat="1" ht="108" customHeight="1" spans="1:25">
      <c r="A23" s="42">
        <v>21</v>
      </c>
      <c r="B23" s="43" t="s">
        <v>33</v>
      </c>
      <c r="C23" s="43" t="s">
        <v>78</v>
      </c>
      <c r="D23" s="43" t="s">
        <v>90</v>
      </c>
      <c r="E23" s="43" t="s">
        <v>57</v>
      </c>
      <c r="F23" s="45" t="s">
        <v>91</v>
      </c>
      <c r="G23" s="46">
        <v>59.8</v>
      </c>
      <c r="H23" s="46">
        <f t="shared" si="2"/>
        <v>59.8</v>
      </c>
      <c r="I23" s="46">
        <f t="shared" si="3"/>
        <v>0</v>
      </c>
      <c r="J23" s="46"/>
      <c r="K23" s="46"/>
      <c r="L23" s="46"/>
      <c r="M23" s="46">
        <v>59.8</v>
      </c>
      <c r="N23" s="46">
        <v>59.8</v>
      </c>
      <c r="O23" s="46">
        <f t="shared" si="4"/>
        <v>59.8</v>
      </c>
      <c r="P23" s="46">
        <v>59.8</v>
      </c>
      <c r="Q23" s="46"/>
      <c r="R23" s="46">
        <f t="shared" si="5"/>
        <v>59.8</v>
      </c>
      <c r="S23" s="46">
        <v>59.8</v>
      </c>
      <c r="T23" s="46"/>
      <c r="U23" s="46"/>
      <c r="V23" s="46"/>
      <c r="W23" s="87" t="s">
        <v>74</v>
      </c>
      <c r="X23" s="88" t="s">
        <v>70</v>
      </c>
      <c r="Y23" s="60"/>
    </row>
    <row r="24" s="4" customFormat="1" ht="151" customHeight="1" spans="1:25">
      <c r="A24" s="42">
        <v>22</v>
      </c>
      <c r="B24" s="43" t="s">
        <v>33</v>
      </c>
      <c r="C24" s="43" t="s">
        <v>92</v>
      </c>
      <c r="D24" s="44" t="s">
        <v>93</v>
      </c>
      <c r="E24" s="43" t="s">
        <v>72</v>
      </c>
      <c r="F24" s="45" t="s">
        <v>94</v>
      </c>
      <c r="G24" s="46">
        <v>8500</v>
      </c>
      <c r="H24" s="46">
        <f t="shared" si="2"/>
        <v>4663.147275</v>
      </c>
      <c r="I24" s="46">
        <f t="shared" si="3"/>
        <v>2163.147275</v>
      </c>
      <c r="J24" s="46">
        <v>1318.039675</v>
      </c>
      <c r="K24" s="46">
        <v>845.1076</v>
      </c>
      <c r="L24" s="46"/>
      <c r="M24" s="46">
        <v>5951.690979</v>
      </c>
      <c r="N24" s="46">
        <v>5951.690979</v>
      </c>
      <c r="O24" s="46">
        <f t="shared" si="4"/>
        <v>2500</v>
      </c>
      <c r="P24" s="46">
        <v>2500</v>
      </c>
      <c r="Q24" s="46"/>
      <c r="R24" s="46">
        <f t="shared" si="5"/>
        <v>2500</v>
      </c>
      <c r="S24" s="46">
        <v>2500</v>
      </c>
      <c r="T24" s="52"/>
      <c r="U24" s="52"/>
      <c r="V24" s="52"/>
      <c r="W24" s="87" t="s">
        <v>95</v>
      </c>
      <c r="X24" s="87" t="s">
        <v>46</v>
      </c>
      <c r="Y24" s="60"/>
    </row>
    <row r="25" s="4" customFormat="1" ht="37" customHeight="1" spans="1:25">
      <c r="A25" s="37" t="s">
        <v>96</v>
      </c>
      <c r="B25" s="38" t="s">
        <v>97</v>
      </c>
      <c r="C25" s="38"/>
      <c r="D25" s="38"/>
      <c r="E25" s="38"/>
      <c r="F25" s="39"/>
      <c r="G25" s="41">
        <f t="shared" ref="G25:V25" si="7">SUM(G26:G33)</f>
        <v>38884.72</v>
      </c>
      <c r="H25" s="41">
        <f t="shared" si="2"/>
        <v>12397.395902</v>
      </c>
      <c r="I25" s="41">
        <f t="shared" si="7"/>
        <v>5397.395902</v>
      </c>
      <c r="J25" s="41">
        <f t="shared" si="7"/>
        <v>229.005902</v>
      </c>
      <c r="K25" s="41">
        <f t="shared" si="7"/>
        <v>5168.39</v>
      </c>
      <c r="L25" s="41">
        <f t="shared" si="7"/>
        <v>0</v>
      </c>
      <c r="M25" s="41">
        <f t="shared" si="7"/>
        <v>7000</v>
      </c>
      <c r="N25" s="41">
        <f t="shared" si="7"/>
        <v>223.68</v>
      </c>
      <c r="O25" s="41">
        <f t="shared" si="7"/>
        <v>7000</v>
      </c>
      <c r="P25" s="41">
        <f t="shared" si="7"/>
        <v>2000</v>
      </c>
      <c r="Q25" s="41">
        <f t="shared" si="7"/>
        <v>5000</v>
      </c>
      <c r="R25" s="41">
        <f t="shared" si="7"/>
        <v>7000</v>
      </c>
      <c r="S25" s="41">
        <f t="shared" si="7"/>
        <v>200</v>
      </c>
      <c r="T25" s="41">
        <f t="shared" si="7"/>
        <v>1588.26</v>
      </c>
      <c r="U25" s="41">
        <f t="shared" si="7"/>
        <v>2989.0775</v>
      </c>
      <c r="V25" s="41">
        <f t="shared" si="7"/>
        <v>2222.6625</v>
      </c>
      <c r="W25" s="86"/>
      <c r="X25" s="86"/>
      <c r="Y25" s="38"/>
    </row>
    <row r="26" s="4" customFormat="1" ht="138" customHeight="1" spans="1:25">
      <c r="A26" s="48">
        <v>49</v>
      </c>
      <c r="B26" s="49" t="s">
        <v>98</v>
      </c>
      <c r="C26" s="44" t="s">
        <v>99</v>
      </c>
      <c r="D26" s="50" t="s">
        <v>100</v>
      </c>
      <c r="E26" s="44" t="s">
        <v>101</v>
      </c>
      <c r="F26" s="45" t="s">
        <v>102</v>
      </c>
      <c r="G26" s="46">
        <v>223.68</v>
      </c>
      <c r="H26" s="46">
        <f t="shared" si="2"/>
        <v>223.68</v>
      </c>
      <c r="I26" s="46">
        <f t="shared" ref="I26:I33" si="8">SUM(J26:L26)</f>
        <v>0</v>
      </c>
      <c r="J26" s="46"/>
      <c r="K26" s="46"/>
      <c r="L26" s="46"/>
      <c r="M26" s="46">
        <v>223.68</v>
      </c>
      <c r="N26" s="46">
        <v>223.68</v>
      </c>
      <c r="O26" s="46">
        <f t="shared" ref="O26:O33" si="9">SUM(P26:Q26)</f>
        <v>223.68</v>
      </c>
      <c r="P26" s="46">
        <v>223.68</v>
      </c>
      <c r="Q26" s="46"/>
      <c r="R26" s="46">
        <f t="shared" ref="R26:R33" si="10">SUM(S26:V26)</f>
        <v>223.68</v>
      </c>
      <c r="S26" s="53"/>
      <c r="T26" s="46">
        <v>223.68</v>
      </c>
      <c r="U26" s="46"/>
      <c r="V26" s="46"/>
      <c r="W26" s="44" t="s">
        <v>103</v>
      </c>
      <c r="X26" s="88" t="s">
        <v>46</v>
      </c>
      <c r="Y26" s="60"/>
    </row>
    <row r="27" s="4" customFormat="1" ht="137" customHeight="1" spans="1:25">
      <c r="A27" s="48">
        <v>50</v>
      </c>
      <c r="B27" s="49" t="s">
        <v>98</v>
      </c>
      <c r="C27" s="44" t="s">
        <v>99</v>
      </c>
      <c r="D27" s="50" t="s">
        <v>104</v>
      </c>
      <c r="E27" s="44" t="s">
        <v>101</v>
      </c>
      <c r="F27" s="45" t="s">
        <v>105</v>
      </c>
      <c r="G27" s="46">
        <v>100</v>
      </c>
      <c r="H27" s="46">
        <f t="shared" si="2"/>
        <v>100</v>
      </c>
      <c r="I27" s="46">
        <f t="shared" si="8"/>
        <v>0</v>
      </c>
      <c r="J27" s="46"/>
      <c r="K27" s="46"/>
      <c r="L27" s="46"/>
      <c r="M27" s="46">
        <v>100</v>
      </c>
      <c r="N27" s="46"/>
      <c r="O27" s="46">
        <f t="shared" si="9"/>
        <v>100</v>
      </c>
      <c r="P27" s="53">
        <v>0</v>
      </c>
      <c r="Q27" s="46">
        <v>100</v>
      </c>
      <c r="R27" s="46">
        <f t="shared" si="10"/>
        <v>100</v>
      </c>
      <c r="S27" s="46"/>
      <c r="T27" s="46">
        <v>14.58</v>
      </c>
      <c r="U27" s="46"/>
      <c r="V27" s="46">
        <v>85.42</v>
      </c>
      <c r="W27" s="44" t="s">
        <v>103</v>
      </c>
      <c r="X27" s="88" t="s">
        <v>46</v>
      </c>
      <c r="Y27" s="60"/>
    </row>
    <row r="28" s="4" customFormat="1" ht="125" customHeight="1" spans="1:25">
      <c r="A28" s="48">
        <v>51</v>
      </c>
      <c r="B28" s="49" t="s">
        <v>98</v>
      </c>
      <c r="C28" s="44" t="s">
        <v>99</v>
      </c>
      <c r="D28" s="50" t="s">
        <v>106</v>
      </c>
      <c r="E28" s="44" t="s">
        <v>101</v>
      </c>
      <c r="F28" s="45" t="s">
        <v>107</v>
      </c>
      <c r="G28" s="46">
        <v>987.93</v>
      </c>
      <c r="H28" s="46">
        <f t="shared" si="2"/>
        <v>987.93</v>
      </c>
      <c r="I28" s="46">
        <f t="shared" si="8"/>
        <v>493.965</v>
      </c>
      <c r="J28" s="46"/>
      <c r="K28" s="46">
        <v>493.965</v>
      </c>
      <c r="L28" s="46"/>
      <c r="M28" s="46">
        <v>493.965</v>
      </c>
      <c r="N28" s="46"/>
      <c r="O28" s="46">
        <f t="shared" si="9"/>
        <v>493.965</v>
      </c>
      <c r="P28" s="53">
        <v>0</v>
      </c>
      <c r="Q28" s="46">
        <v>493.965</v>
      </c>
      <c r="R28" s="46">
        <f t="shared" si="10"/>
        <v>493.965</v>
      </c>
      <c r="S28" s="46"/>
      <c r="T28" s="46"/>
      <c r="U28" s="46">
        <v>246.9825</v>
      </c>
      <c r="V28" s="46">
        <v>246.9825</v>
      </c>
      <c r="W28" s="44" t="s">
        <v>103</v>
      </c>
      <c r="X28" s="88" t="s">
        <v>46</v>
      </c>
      <c r="Y28" s="60"/>
    </row>
    <row r="29" s="4" customFormat="1" ht="127" customHeight="1" spans="1:25">
      <c r="A29" s="48">
        <v>52</v>
      </c>
      <c r="B29" s="49" t="s">
        <v>98</v>
      </c>
      <c r="C29" s="44" t="s">
        <v>99</v>
      </c>
      <c r="D29" s="50" t="s">
        <v>108</v>
      </c>
      <c r="E29" s="44" t="s">
        <v>101</v>
      </c>
      <c r="F29" s="45" t="s">
        <v>109</v>
      </c>
      <c r="G29" s="46">
        <v>1528.38</v>
      </c>
      <c r="H29" s="46">
        <f t="shared" si="2"/>
        <v>1528.38</v>
      </c>
      <c r="I29" s="46">
        <f t="shared" si="8"/>
        <v>764.19</v>
      </c>
      <c r="J29" s="46"/>
      <c r="K29" s="46">
        <v>764.19</v>
      </c>
      <c r="L29" s="46"/>
      <c r="M29" s="46">
        <v>764.19</v>
      </c>
      <c r="N29" s="46"/>
      <c r="O29" s="46">
        <f t="shared" si="9"/>
        <v>764.19</v>
      </c>
      <c r="P29" s="53">
        <v>0</v>
      </c>
      <c r="Q29" s="46">
        <v>764.19</v>
      </c>
      <c r="R29" s="46">
        <f t="shared" si="10"/>
        <v>764.19</v>
      </c>
      <c r="S29" s="46"/>
      <c r="T29" s="46"/>
      <c r="U29" s="46">
        <v>382.095</v>
      </c>
      <c r="V29" s="46">
        <v>382.095</v>
      </c>
      <c r="W29" s="44" t="s">
        <v>103</v>
      </c>
      <c r="X29" s="88" t="s">
        <v>46</v>
      </c>
      <c r="Y29" s="60"/>
    </row>
    <row r="30" s="4" customFormat="1" ht="126" customHeight="1" spans="1:25">
      <c r="A30" s="48">
        <v>53</v>
      </c>
      <c r="B30" s="49" t="s">
        <v>98</v>
      </c>
      <c r="C30" s="44" t="s">
        <v>110</v>
      </c>
      <c r="D30" s="50" t="s">
        <v>111</v>
      </c>
      <c r="E30" s="49" t="s">
        <v>112</v>
      </c>
      <c r="F30" s="51" t="s">
        <v>113</v>
      </c>
      <c r="G30" s="52">
        <v>34199.21</v>
      </c>
      <c r="H30" s="46">
        <f t="shared" si="2"/>
        <v>7711.885902</v>
      </c>
      <c r="I30" s="46">
        <f t="shared" si="8"/>
        <v>3789.240902</v>
      </c>
      <c r="J30" s="46">
        <v>229.005902</v>
      </c>
      <c r="K30" s="46">
        <v>3560.235</v>
      </c>
      <c r="L30" s="53"/>
      <c r="M30" s="52">
        <f>O30</f>
        <v>3922.645</v>
      </c>
      <c r="N30" s="52">
        <v>0</v>
      </c>
      <c r="O30" s="46">
        <f t="shared" si="9"/>
        <v>3922.645</v>
      </c>
      <c r="P30" s="52">
        <v>1076.32</v>
      </c>
      <c r="Q30" s="52">
        <v>2846.325</v>
      </c>
      <c r="R30" s="46">
        <f t="shared" si="10"/>
        <v>3922.645</v>
      </c>
      <c r="S30" s="52">
        <v>0</v>
      </c>
      <c r="T30" s="52">
        <v>1000</v>
      </c>
      <c r="U30" s="52">
        <v>2000</v>
      </c>
      <c r="V30" s="52">
        <v>922.645</v>
      </c>
      <c r="W30" s="87" t="s">
        <v>114</v>
      </c>
      <c r="X30" s="87" t="s">
        <v>46</v>
      </c>
      <c r="Y30" s="60"/>
    </row>
    <row r="31" s="4" customFormat="1" ht="88" customHeight="1" spans="1:25">
      <c r="A31" s="48">
        <v>54</v>
      </c>
      <c r="B31" s="49" t="s">
        <v>98</v>
      </c>
      <c r="C31" s="44" t="s">
        <v>110</v>
      </c>
      <c r="D31" s="50" t="s">
        <v>115</v>
      </c>
      <c r="E31" s="44" t="s">
        <v>116</v>
      </c>
      <c r="F31" s="51" t="s">
        <v>117</v>
      </c>
      <c r="G31" s="53">
        <v>60</v>
      </c>
      <c r="H31" s="46">
        <f t="shared" si="2"/>
        <v>60</v>
      </c>
      <c r="I31" s="46">
        <f t="shared" si="8"/>
        <v>0</v>
      </c>
      <c r="J31" s="46"/>
      <c r="K31" s="53"/>
      <c r="L31" s="53"/>
      <c r="M31" s="52">
        <v>60</v>
      </c>
      <c r="N31" s="52">
        <v>0</v>
      </c>
      <c r="O31" s="46">
        <f t="shared" si="9"/>
        <v>60</v>
      </c>
      <c r="P31" s="52">
        <v>20</v>
      </c>
      <c r="Q31" s="52">
        <v>40</v>
      </c>
      <c r="R31" s="46">
        <f t="shared" si="10"/>
        <v>60</v>
      </c>
      <c r="S31" s="52">
        <v>0</v>
      </c>
      <c r="T31" s="52">
        <v>0</v>
      </c>
      <c r="U31" s="52">
        <v>60</v>
      </c>
      <c r="V31" s="52">
        <v>0</v>
      </c>
      <c r="W31" s="87"/>
      <c r="X31" s="87" t="s">
        <v>46</v>
      </c>
      <c r="Y31" s="60"/>
    </row>
    <row r="32" s="4" customFormat="1" ht="109" customHeight="1" spans="1:25">
      <c r="A32" s="48">
        <v>55</v>
      </c>
      <c r="B32" s="49" t="s">
        <v>98</v>
      </c>
      <c r="C32" s="44" t="s">
        <v>118</v>
      </c>
      <c r="D32" s="50" t="s">
        <v>119</v>
      </c>
      <c r="E32" s="49" t="s">
        <v>112</v>
      </c>
      <c r="F32" s="54" t="s">
        <v>120</v>
      </c>
      <c r="G32" s="53">
        <v>1000</v>
      </c>
      <c r="H32" s="46">
        <f t="shared" si="2"/>
        <v>1000</v>
      </c>
      <c r="I32" s="46">
        <f t="shared" si="8"/>
        <v>0</v>
      </c>
      <c r="J32" s="53"/>
      <c r="K32" s="53"/>
      <c r="L32" s="53"/>
      <c r="M32" s="52">
        <f>O32</f>
        <v>1000</v>
      </c>
      <c r="N32" s="52">
        <v>0</v>
      </c>
      <c r="O32" s="46">
        <f t="shared" si="9"/>
        <v>1000</v>
      </c>
      <c r="P32" s="52">
        <v>680</v>
      </c>
      <c r="Q32" s="52">
        <v>320</v>
      </c>
      <c r="R32" s="46">
        <f t="shared" si="10"/>
        <v>1000</v>
      </c>
      <c r="S32" s="52">
        <v>200</v>
      </c>
      <c r="T32" s="52">
        <v>350</v>
      </c>
      <c r="U32" s="52">
        <v>200</v>
      </c>
      <c r="V32" s="52">
        <v>250</v>
      </c>
      <c r="W32" s="87" t="s">
        <v>121</v>
      </c>
      <c r="X32" s="88" t="s">
        <v>46</v>
      </c>
      <c r="Y32" s="60"/>
    </row>
    <row r="33" s="5" customFormat="1" ht="83" customHeight="1" spans="1:25">
      <c r="A33" s="48">
        <v>56</v>
      </c>
      <c r="B33" s="49" t="s">
        <v>98</v>
      </c>
      <c r="C33" s="44" t="s">
        <v>118</v>
      </c>
      <c r="D33" s="44" t="s">
        <v>122</v>
      </c>
      <c r="E33" s="44" t="s">
        <v>123</v>
      </c>
      <c r="F33" s="51" t="s">
        <v>124</v>
      </c>
      <c r="G33" s="53">
        <v>785.52</v>
      </c>
      <c r="H33" s="46">
        <f t="shared" si="2"/>
        <v>785.52</v>
      </c>
      <c r="I33" s="46">
        <f t="shared" si="8"/>
        <v>350</v>
      </c>
      <c r="J33" s="53"/>
      <c r="K33" s="53">
        <v>350</v>
      </c>
      <c r="L33" s="53"/>
      <c r="M33" s="52">
        <v>435.52</v>
      </c>
      <c r="N33" s="52"/>
      <c r="O33" s="46">
        <f t="shared" si="9"/>
        <v>435.52</v>
      </c>
      <c r="P33" s="52">
        <v>0</v>
      </c>
      <c r="Q33" s="52">
        <v>435.52</v>
      </c>
      <c r="R33" s="46">
        <f t="shared" si="10"/>
        <v>435.52</v>
      </c>
      <c r="S33" s="52">
        <v>0</v>
      </c>
      <c r="T33" s="52"/>
      <c r="U33" s="52">
        <v>100</v>
      </c>
      <c r="V33" s="52">
        <v>335.52</v>
      </c>
      <c r="W33" s="87" t="s">
        <v>121</v>
      </c>
      <c r="X33" s="88" t="s">
        <v>46</v>
      </c>
      <c r="Y33" s="49"/>
    </row>
    <row r="34" s="6" customFormat="1" ht="61" customHeight="1" spans="1:25">
      <c r="A34" s="55" t="s">
        <v>125</v>
      </c>
      <c r="B34" s="56" t="s">
        <v>126</v>
      </c>
      <c r="C34" s="57"/>
      <c r="D34" s="57"/>
      <c r="E34" s="56"/>
      <c r="F34" s="58"/>
      <c r="G34" s="59">
        <f t="shared" ref="G34:V34" si="11">SUM(G35:G38)</f>
        <v>3376.221497</v>
      </c>
      <c r="H34" s="41">
        <f t="shared" si="2"/>
        <v>3376.221497</v>
      </c>
      <c r="I34" s="59">
        <f t="shared" si="11"/>
        <v>376.221497</v>
      </c>
      <c r="J34" s="59">
        <f t="shared" si="11"/>
        <v>136.221497</v>
      </c>
      <c r="K34" s="59">
        <f t="shared" si="11"/>
        <v>240</v>
      </c>
      <c r="L34" s="59">
        <f t="shared" si="11"/>
        <v>0</v>
      </c>
      <c r="M34" s="59">
        <f t="shared" si="11"/>
        <v>3000</v>
      </c>
      <c r="N34" s="59">
        <f t="shared" si="11"/>
        <v>3000</v>
      </c>
      <c r="O34" s="59">
        <f t="shared" si="11"/>
        <v>3000</v>
      </c>
      <c r="P34" s="59">
        <f t="shared" si="11"/>
        <v>1500</v>
      </c>
      <c r="Q34" s="59">
        <f t="shared" si="11"/>
        <v>1500</v>
      </c>
      <c r="R34" s="59">
        <f t="shared" si="11"/>
        <v>3000</v>
      </c>
      <c r="S34" s="59">
        <f t="shared" si="11"/>
        <v>1759.5571</v>
      </c>
      <c r="T34" s="59">
        <f t="shared" si="11"/>
        <v>448.3306</v>
      </c>
      <c r="U34" s="59">
        <f t="shared" si="11"/>
        <v>792.1123</v>
      </c>
      <c r="V34" s="59">
        <f t="shared" si="11"/>
        <v>0</v>
      </c>
      <c r="W34" s="89"/>
      <c r="X34" s="90"/>
      <c r="Y34" s="57"/>
    </row>
    <row r="35" s="4" customFormat="1" ht="198" customHeight="1" spans="1:25">
      <c r="A35" s="48">
        <v>62</v>
      </c>
      <c r="B35" s="49" t="s">
        <v>127</v>
      </c>
      <c r="C35" s="60" t="s">
        <v>128</v>
      </c>
      <c r="D35" s="61" t="s">
        <v>129</v>
      </c>
      <c r="E35" s="44" t="s">
        <v>130</v>
      </c>
      <c r="F35" s="45" t="s">
        <v>131</v>
      </c>
      <c r="G35" s="52">
        <v>1947.4281</v>
      </c>
      <c r="H35" s="46">
        <f t="shared" si="2"/>
        <v>1947.4281</v>
      </c>
      <c r="I35" s="46">
        <f t="shared" ref="I35:I38" si="12">SUM(J35:L35)</f>
        <v>0</v>
      </c>
      <c r="J35" s="52">
        <v>0</v>
      </c>
      <c r="K35" s="52">
        <v>0</v>
      </c>
      <c r="L35" s="52">
        <v>0</v>
      </c>
      <c r="M35" s="52">
        <v>1947.4281</v>
      </c>
      <c r="N35" s="52">
        <v>1947.4281</v>
      </c>
      <c r="O35" s="46">
        <f t="shared" ref="O35:O38" si="13">SUM(P35:Q35)</f>
        <v>1947.4281</v>
      </c>
      <c r="P35" s="52">
        <v>1309.3894</v>
      </c>
      <c r="Q35" s="52">
        <v>638.0387</v>
      </c>
      <c r="R35" s="46">
        <f t="shared" ref="R35:R38" si="14">SUM(S35:V35)</f>
        <v>1947.4281</v>
      </c>
      <c r="S35" s="52">
        <v>1409.3894</v>
      </c>
      <c r="T35" s="52">
        <v>230</v>
      </c>
      <c r="U35" s="52">
        <v>308.0387</v>
      </c>
      <c r="V35" s="52"/>
      <c r="W35" s="87" t="s">
        <v>132</v>
      </c>
      <c r="X35" s="88" t="s">
        <v>46</v>
      </c>
      <c r="Y35" s="60"/>
    </row>
    <row r="36" s="4" customFormat="1" ht="103" customHeight="1" spans="1:25">
      <c r="A36" s="48">
        <v>63</v>
      </c>
      <c r="B36" s="49" t="s">
        <v>127</v>
      </c>
      <c r="C36" s="60" t="s">
        <v>128</v>
      </c>
      <c r="D36" s="61" t="s">
        <v>133</v>
      </c>
      <c r="E36" s="44" t="s">
        <v>134</v>
      </c>
      <c r="F36" s="45" t="s">
        <v>135</v>
      </c>
      <c r="G36" s="52">
        <f t="shared" ref="G36:G38" si="15">I36+M36</f>
        <v>731.7143</v>
      </c>
      <c r="H36" s="46">
        <f t="shared" si="2"/>
        <v>731.7143</v>
      </c>
      <c r="I36" s="46">
        <f t="shared" si="12"/>
        <v>100</v>
      </c>
      <c r="J36" s="52"/>
      <c r="K36" s="52">
        <v>100</v>
      </c>
      <c r="L36" s="52">
        <v>0</v>
      </c>
      <c r="M36" s="52">
        <v>631.7143</v>
      </c>
      <c r="N36" s="52">
        <v>631.7143</v>
      </c>
      <c r="O36" s="46">
        <f t="shared" si="13"/>
        <v>631.7143</v>
      </c>
      <c r="P36" s="52">
        <v>48.3306</v>
      </c>
      <c r="Q36" s="52">
        <v>583.3837</v>
      </c>
      <c r="R36" s="46">
        <f t="shared" si="14"/>
        <v>631.7143</v>
      </c>
      <c r="S36" s="52">
        <v>0</v>
      </c>
      <c r="T36" s="52">
        <f>48.3306+150</f>
        <v>198.3306</v>
      </c>
      <c r="U36" s="52">
        <v>433.3837</v>
      </c>
      <c r="V36" s="52"/>
      <c r="W36" s="87" t="s">
        <v>136</v>
      </c>
      <c r="X36" s="88" t="s">
        <v>46</v>
      </c>
      <c r="Y36" s="60"/>
    </row>
    <row r="37" s="4" customFormat="1" ht="89" customHeight="1" spans="1:25">
      <c r="A37" s="48">
        <v>64</v>
      </c>
      <c r="B37" s="49" t="s">
        <v>127</v>
      </c>
      <c r="C37" s="60" t="s">
        <v>128</v>
      </c>
      <c r="D37" s="61" t="s">
        <v>137</v>
      </c>
      <c r="E37" s="49" t="s">
        <v>138</v>
      </c>
      <c r="F37" s="45" t="s">
        <v>139</v>
      </c>
      <c r="G37" s="52">
        <f t="shared" si="15"/>
        <v>466.389197</v>
      </c>
      <c r="H37" s="46">
        <f t="shared" si="2"/>
        <v>466.389197</v>
      </c>
      <c r="I37" s="46">
        <f t="shared" si="12"/>
        <v>136.221497</v>
      </c>
      <c r="J37" s="52">
        <v>136.221497</v>
      </c>
      <c r="K37" s="52"/>
      <c r="L37" s="52"/>
      <c r="M37" s="52">
        <v>330.1677</v>
      </c>
      <c r="N37" s="52">
        <v>330.1677</v>
      </c>
      <c r="O37" s="46">
        <f t="shared" si="13"/>
        <v>330.1677</v>
      </c>
      <c r="P37" s="52">
        <v>142.28</v>
      </c>
      <c r="Q37" s="52">
        <v>187.8877</v>
      </c>
      <c r="R37" s="46">
        <f t="shared" si="14"/>
        <v>330.1677</v>
      </c>
      <c r="S37" s="52">
        <v>330.1677</v>
      </c>
      <c r="T37" s="52"/>
      <c r="U37" s="52"/>
      <c r="V37" s="52"/>
      <c r="W37" s="87" t="s">
        <v>140</v>
      </c>
      <c r="X37" s="88" t="s">
        <v>46</v>
      </c>
      <c r="Y37" s="60"/>
    </row>
    <row r="38" s="7" customFormat="1" ht="67" customHeight="1" spans="1:25">
      <c r="A38" s="48">
        <v>65</v>
      </c>
      <c r="B38" s="49" t="s">
        <v>127</v>
      </c>
      <c r="C38" s="60" t="s">
        <v>128</v>
      </c>
      <c r="D38" s="50" t="s">
        <v>141</v>
      </c>
      <c r="E38" s="49" t="s">
        <v>138</v>
      </c>
      <c r="F38" s="54" t="s">
        <v>142</v>
      </c>
      <c r="G38" s="52">
        <f t="shared" si="15"/>
        <v>230.6899</v>
      </c>
      <c r="H38" s="46">
        <f t="shared" si="2"/>
        <v>230.6899</v>
      </c>
      <c r="I38" s="46">
        <f t="shared" si="12"/>
        <v>140</v>
      </c>
      <c r="J38" s="52"/>
      <c r="K38" s="52">
        <v>140</v>
      </c>
      <c r="L38" s="52">
        <v>0</v>
      </c>
      <c r="M38" s="52">
        <v>90.6899</v>
      </c>
      <c r="N38" s="52">
        <v>90.6899</v>
      </c>
      <c r="O38" s="46">
        <f t="shared" si="13"/>
        <v>90.6899</v>
      </c>
      <c r="P38" s="52"/>
      <c r="Q38" s="52">
        <v>90.6899</v>
      </c>
      <c r="R38" s="46">
        <f t="shared" si="14"/>
        <v>90.6899</v>
      </c>
      <c r="S38" s="52">
        <v>20</v>
      </c>
      <c r="T38" s="52">
        <v>20</v>
      </c>
      <c r="U38" s="52">
        <v>50.6899</v>
      </c>
      <c r="V38" s="52"/>
      <c r="W38" s="87" t="s">
        <v>143</v>
      </c>
      <c r="X38" s="88" t="s">
        <v>46</v>
      </c>
      <c r="Y38" s="60"/>
    </row>
    <row r="39" s="8" customFormat="1" ht="38" customHeight="1" spans="1:25">
      <c r="A39" s="55" t="s">
        <v>144</v>
      </c>
      <c r="B39" s="56" t="s">
        <v>145</v>
      </c>
      <c r="C39" s="57"/>
      <c r="D39" s="57"/>
      <c r="E39" s="56"/>
      <c r="F39" s="58"/>
      <c r="G39" s="59">
        <f t="shared" ref="G39:V39" si="16">SUM(G40:G41)</f>
        <v>1856.44</v>
      </c>
      <c r="H39" s="41">
        <f t="shared" si="2"/>
        <v>200</v>
      </c>
      <c r="I39" s="59">
        <f t="shared" si="16"/>
        <v>0</v>
      </c>
      <c r="J39" s="59">
        <f t="shared" si="16"/>
        <v>0</v>
      </c>
      <c r="K39" s="59">
        <f t="shared" si="16"/>
        <v>0</v>
      </c>
      <c r="L39" s="59">
        <f t="shared" si="16"/>
        <v>0</v>
      </c>
      <c r="M39" s="59">
        <f t="shared" si="16"/>
        <v>301</v>
      </c>
      <c r="N39" s="59">
        <f t="shared" si="16"/>
        <v>0</v>
      </c>
      <c r="O39" s="59">
        <f t="shared" si="16"/>
        <v>200</v>
      </c>
      <c r="P39" s="59">
        <f t="shared" si="16"/>
        <v>200</v>
      </c>
      <c r="Q39" s="59">
        <f t="shared" si="16"/>
        <v>0</v>
      </c>
      <c r="R39" s="59">
        <f t="shared" si="16"/>
        <v>200</v>
      </c>
      <c r="S39" s="59">
        <f t="shared" si="16"/>
        <v>200</v>
      </c>
      <c r="T39" s="59">
        <f t="shared" si="16"/>
        <v>0</v>
      </c>
      <c r="U39" s="59">
        <f t="shared" si="16"/>
        <v>0</v>
      </c>
      <c r="V39" s="59">
        <f t="shared" si="16"/>
        <v>0</v>
      </c>
      <c r="W39" s="89"/>
      <c r="X39" s="90"/>
      <c r="Y39" s="93"/>
    </row>
    <row r="40" s="8" customFormat="1" ht="182" customHeight="1" spans="1:25">
      <c r="A40" s="48">
        <v>67</v>
      </c>
      <c r="B40" s="44" t="s">
        <v>146</v>
      </c>
      <c r="C40" s="49" t="s">
        <v>147</v>
      </c>
      <c r="D40" s="44" t="s">
        <v>148</v>
      </c>
      <c r="E40" s="44" t="s">
        <v>149</v>
      </c>
      <c r="F40" s="45" t="s">
        <v>150</v>
      </c>
      <c r="G40" s="53">
        <v>1756.44</v>
      </c>
      <c r="H40" s="46">
        <f t="shared" si="2"/>
        <v>178</v>
      </c>
      <c r="I40" s="46">
        <f t="shared" ref="I40:I46" si="17">SUM(J40:L40)</f>
        <v>0</v>
      </c>
      <c r="J40" s="53"/>
      <c r="K40" s="53"/>
      <c r="L40" s="53"/>
      <c r="M40" s="62">
        <v>201</v>
      </c>
      <c r="N40" s="75"/>
      <c r="O40" s="46">
        <f t="shared" ref="O40:O46" si="18">SUM(P40:Q40)</f>
        <v>178</v>
      </c>
      <c r="P40" s="52">
        <v>178</v>
      </c>
      <c r="Q40" s="62"/>
      <c r="R40" s="46">
        <f t="shared" ref="R40:R46" si="19">SUM(S40:V40)</f>
        <v>178</v>
      </c>
      <c r="S40" s="52">
        <v>178</v>
      </c>
      <c r="T40" s="62"/>
      <c r="U40" s="62"/>
      <c r="V40" s="62"/>
      <c r="W40" s="87"/>
      <c r="X40" s="90"/>
      <c r="Y40" s="93"/>
    </row>
    <row r="41" s="4" customFormat="1" ht="126" customHeight="1" spans="1:25">
      <c r="A41" s="48">
        <v>68</v>
      </c>
      <c r="B41" s="44" t="s">
        <v>146</v>
      </c>
      <c r="C41" s="44" t="s">
        <v>151</v>
      </c>
      <c r="D41" s="44" t="s">
        <v>152</v>
      </c>
      <c r="E41" s="44" t="s">
        <v>153</v>
      </c>
      <c r="F41" s="45" t="s">
        <v>154</v>
      </c>
      <c r="G41" s="53">
        <v>100</v>
      </c>
      <c r="H41" s="46">
        <f t="shared" si="2"/>
        <v>22</v>
      </c>
      <c r="I41" s="46">
        <f t="shared" si="17"/>
        <v>0</v>
      </c>
      <c r="J41" s="53"/>
      <c r="K41" s="53"/>
      <c r="L41" s="53"/>
      <c r="M41" s="62">
        <v>100</v>
      </c>
      <c r="N41" s="74"/>
      <c r="O41" s="46">
        <f t="shared" si="18"/>
        <v>22</v>
      </c>
      <c r="P41" s="52">
        <v>22</v>
      </c>
      <c r="Q41" s="52"/>
      <c r="R41" s="46">
        <f t="shared" si="19"/>
        <v>22</v>
      </c>
      <c r="S41" s="52">
        <v>22</v>
      </c>
      <c r="T41" s="52"/>
      <c r="U41" s="52"/>
      <c r="V41" s="52"/>
      <c r="W41" s="87"/>
      <c r="X41" s="88"/>
      <c r="Y41" s="60"/>
    </row>
    <row r="42" s="8" customFormat="1" ht="38" customHeight="1" spans="1:25">
      <c r="A42" s="55" t="s">
        <v>155</v>
      </c>
      <c r="B42" s="56" t="s">
        <v>156</v>
      </c>
      <c r="C42" s="57"/>
      <c r="D42" s="57"/>
      <c r="E42" s="56"/>
      <c r="F42" s="58"/>
      <c r="G42" s="59">
        <f t="shared" ref="G42:V42" si="20">SUM(G43:G46)</f>
        <v>11685.426452</v>
      </c>
      <c r="H42" s="41">
        <f t="shared" si="2"/>
        <v>5511.0379</v>
      </c>
      <c r="I42" s="59">
        <f t="shared" si="20"/>
        <v>3511.0379</v>
      </c>
      <c r="J42" s="59">
        <f t="shared" si="20"/>
        <v>0</v>
      </c>
      <c r="K42" s="59">
        <f t="shared" si="20"/>
        <v>0</v>
      </c>
      <c r="L42" s="59">
        <f t="shared" si="20"/>
        <v>3511.0379</v>
      </c>
      <c r="M42" s="59">
        <f t="shared" si="20"/>
        <v>2000</v>
      </c>
      <c r="N42" s="59">
        <f t="shared" si="20"/>
        <v>2000</v>
      </c>
      <c r="O42" s="59">
        <f t="shared" si="20"/>
        <v>2000</v>
      </c>
      <c r="P42" s="59">
        <f t="shared" si="20"/>
        <v>1000</v>
      </c>
      <c r="Q42" s="59">
        <f t="shared" si="20"/>
        <v>1000</v>
      </c>
      <c r="R42" s="59">
        <f t="shared" si="20"/>
        <v>2000</v>
      </c>
      <c r="S42" s="59">
        <f t="shared" si="20"/>
        <v>800</v>
      </c>
      <c r="T42" s="59">
        <f t="shared" si="20"/>
        <v>1200</v>
      </c>
      <c r="U42" s="59">
        <f t="shared" si="20"/>
        <v>0</v>
      </c>
      <c r="V42" s="59">
        <f t="shared" si="20"/>
        <v>0</v>
      </c>
      <c r="W42" s="89"/>
      <c r="X42" s="90"/>
      <c r="Y42" s="93"/>
    </row>
    <row r="43" s="9" customFormat="1" ht="107" customHeight="1" spans="1:25">
      <c r="A43" s="48">
        <v>92</v>
      </c>
      <c r="B43" s="49" t="s">
        <v>157</v>
      </c>
      <c r="C43" s="44" t="s">
        <v>158</v>
      </c>
      <c r="D43" s="44" t="s">
        <v>159</v>
      </c>
      <c r="E43" s="49" t="s">
        <v>160</v>
      </c>
      <c r="F43" s="45" t="s">
        <v>161</v>
      </c>
      <c r="G43" s="53">
        <v>1170</v>
      </c>
      <c r="H43" s="46">
        <f t="shared" si="2"/>
        <v>753.0925</v>
      </c>
      <c r="I43" s="46">
        <f t="shared" si="17"/>
        <v>553.0925</v>
      </c>
      <c r="J43" s="53"/>
      <c r="K43" s="53"/>
      <c r="L43" s="53">
        <v>553.0925</v>
      </c>
      <c r="M43" s="53">
        <v>200</v>
      </c>
      <c r="N43" s="53">
        <v>200</v>
      </c>
      <c r="O43" s="46">
        <f t="shared" si="18"/>
        <v>200</v>
      </c>
      <c r="P43" s="53">
        <v>200</v>
      </c>
      <c r="Q43" s="53">
        <v>0</v>
      </c>
      <c r="R43" s="46">
        <f t="shared" si="19"/>
        <v>200</v>
      </c>
      <c r="S43" s="53"/>
      <c r="T43" s="53">
        <v>200</v>
      </c>
      <c r="U43" s="91"/>
      <c r="V43" s="91"/>
      <c r="W43" s="49" t="s">
        <v>162</v>
      </c>
      <c r="X43" s="49" t="s">
        <v>39</v>
      </c>
      <c r="Y43" s="60"/>
    </row>
    <row r="44" s="9" customFormat="1" ht="131" customHeight="1" spans="1:25">
      <c r="A44" s="48">
        <v>93</v>
      </c>
      <c r="B44" s="49" t="s">
        <v>157</v>
      </c>
      <c r="C44" s="44" t="s">
        <v>158</v>
      </c>
      <c r="D44" s="44" t="s">
        <v>163</v>
      </c>
      <c r="E44" s="49" t="s">
        <v>160</v>
      </c>
      <c r="F44" s="45" t="s">
        <v>164</v>
      </c>
      <c r="G44" s="53">
        <v>1953.166452</v>
      </c>
      <c r="H44" s="46">
        <f t="shared" si="2"/>
        <v>1052.5054</v>
      </c>
      <c r="I44" s="46">
        <f t="shared" si="17"/>
        <v>711.3554</v>
      </c>
      <c r="J44" s="53"/>
      <c r="K44" s="53"/>
      <c r="L44" s="53">
        <v>711.3554</v>
      </c>
      <c r="M44" s="53">
        <v>341.15</v>
      </c>
      <c r="N44" s="53">
        <v>341.15</v>
      </c>
      <c r="O44" s="46">
        <f t="shared" si="18"/>
        <v>341.15</v>
      </c>
      <c r="P44" s="53"/>
      <c r="Q44" s="53">
        <v>341.15</v>
      </c>
      <c r="R44" s="46">
        <f t="shared" si="19"/>
        <v>341.15</v>
      </c>
      <c r="S44" s="53"/>
      <c r="T44" s="53">
        <v>341.15</v>
      </c>
      <c r="U44" s="91"/>
      <c r="V44" s="91"/>
      <c r="W44" s="49" t="s">
        <v>165</v>
      </c>
      <c r="X44" s="44" t="s">
        <v>166</v>
      </c>
      <c r="Y44" s="60"/>
    </row>
    <row r="45" s="9" customFormat="1" ht="320" customHeight="1" spans="1:25">
      <c r="A45" s="48">
        <v>94</v>
      </c>
      <c r="B45" s="49" t="s">
        <v>157</v>
      </c>
      <c r="C45" s="44" t="s">
        <v>158</v>
      </c>
      <c r="D45" s="44" t="s">
        <v>167</v>
      </c>
      <c r="E45" s="49" t="s">
        <v>160</v>
      </c>
      <c r="F45" s="45" t="s">
        <v>168</v>
      </c>
      <c r="G45" s="53">
        <v>4805.08</v>
      </c>
      <c r="H45" s="46">
        <f t="shared" si="2"/>
        <v>2004.59</v>
      </c>
      <c r="I45" s="46">
        <f t="shared" si="17"/>
        <v>946.59</v>
      </c>
      <c r="J45" s="53"/>
      <c r="K45" s="53"/>
      <c r="L45" s="53">
        <v>946.59</v>
      </c>
      <c r="M45" s="53">
        <v>1058</v>
      </c>
      <c r="N45" s="53">
        <v>1058</v>
      </c>
      <c r="O45" s="46">
        <f t="shared" si="18"/>
        <v>1058</v>
      </c>
      <c r="P45" s="53">
        <v>750</v>
      </c>
      <c r="Q45" s="53">
        <v>308</v>
      </c>
      <c r="R45" s="46">
        <f t="shared" si="19"/>
        <v>1058</v>
      </c>
      <c r="S45" s="53">
        <v>750</v>
      </c>
      <c r="T45" s="53">
        <v>308</v>
      </c>
      <c r="U45" s="91"/>
      <c r="V45" s="91"/>
      <c r="W45" s="49" t="s">
        <v>165</v>
      </c>
      <c r="X45" s="49" t="s">
        <v>39</v>
      </c>
      <c r="Y45" s="60"/>
    </row>
    <row r="46" s="9" customFormat="1" ht="132" customHeight="1" spans="1:25">
      <c r="A46" s="48">
        <v>95</v>
      </c>
      <c r="B46" s="49" t="s">
        <v>157</v>
      </c>
      <c r="C46" s="44" t="s">
        <v>158</v>
      </c>
      <c r="D46" s="44" t="s">
        <v>169</v>
      </c>
      <c r="E46" s="49" t="s">
        <v>160</v>
      </c>
      <c r="F46" s="45" t="s">
        <v>170</v>
      </c>
      <c r="G46" s="53">
        <v>3757.18</v>
      </c>
      <c r="H46" s="46">
        <f t="shared" si="2"/>
        <v>1700.85</v>
      </c>
      <c r="I46" s="46">
        <f t="shared" si="17"/>
        <v>1300</v>
      </c>
      <c r="J46" s="53"/>
      <c r="K46" s="53"/>
      <c r="L46" s="53">
        <v>1300</v>
      </c>
      <c r="M46" s="53">
        <v>400.85</v>
      </c>
      <c r="N46" s="53">
        <v>400.85</v>
      </c>
      <c r="O46" s="46">
        <f t="shared" si="18"/>
        <v>400.85</v>
      </c>
      <c r="P46" s="53">
        <v>50</v>
      </c>
      <c r="Q46" s="53">
        <v>350.85</v>
      </c>
      <c r="R46" s="46">
        <f t="shared" si="19"/>
        <v>400.85</v>
      </c>
      <c r="S46" s="53">
        <v>50</v>
      </c>
      <c r="T46" s="53">
        <v>350.85</v>
      </c>
      <c r="U46" s="91"/>
      <c r="V46" s="91"/>
      <c r="W46" s="49" t="s">
        <v>165</v>
      </c>
      <c r="X46" s="44" t="s">
        <v>171</v>
      </c>
      <c r="Y46" s="60"/>
    </row>
    <row r="47" s="8" customFormat="1" ht="38" customHeight="1" spans="1:25">
      <c r="A47" s="55" t="s">
        <v>172</v>
      </c>
      <c r="B47" s="56" t="s">
        <v>173</v>
      </c>
      <c r="C47" s="57"/>
      <c r="D47" s="57"/>
      <c r="E47" s="56"/>
      <c r="F47" s="58"/>
      <c r="G47" s="59">
        <f t="shared" ref="G47:V47" si="21">SUM(G48:G49)</f>
        <v>1595</v>
      </c>
      <c r="H47" s="41">
        <f t="shared" si="2"/>
        <v>800</v>
      </c>
      <c r="I47" s="59">
        <f t="shared" si="21"/>
        <v>0</v>
      </c>
      <c r="J47" s="59">
        <f t="shared" si="21"/>
        <v>0</v>
      </c>
      <c r="K47" s="59">
        <f t="shared" si="21"/>
        <v>0</v>
      </c>
      <c r="L47" s="59">
        <f t="shared" si="21"/>
        <v>0</v>
      </c>
      <c r="M47" s="59">
        <f t="shared" si="21"/>
        <v>800</v>
      </c>
      <c r="N47" s="59">
        <f t="shared" si="21"/>
        <v>0</v>
      </c>
      <c r="O47" s="59">
        <f t="shared" si="21"/>
        <v>800</v>
      </c>
      <c r="P47" s="59">
        <f t="shared" si="21"/>
        <v>200</v>
      </c>
      <c r="Q47" s="59">
        <f t="shared" si="21"/>
        <v>600</v>
      </c>
      <c r="R47" s="59">
        <f t="shared" si="21"/>
        <v>800</v>
      </c>
      <c r="S47" s="59">
        <f t="shared" si="21"/>
        <v>0</v>
      </c>
      <c r="T47" s="59">
        <f t="shared" si="21"/>
        <v>35</v>
      </c>
      <c r="U47" s="59">
        <f t="shared" si="21"/>
        <v>300</v>
      </c>
      <c r="V47" s="59">
        <f t="shared" si="21"/>
        <v>465</v>
      </c>
      <c r="W47" s="89"/>
      <c r="X47" s="90"/>
      <c r="Y47" s="93"/>
    </row>
    <row r="48" s="8" customFormat="1" ht="105" customHeight="1" spans="1:25">
      <c r="A48" s="48">
        <v>112</v>
      </c>
      <c r="B48" s="44" t="s">
        <v>174</v>
      </c>
      <c r="C48" s="49" t="s">
        <v>175</v>
      </c>
      <c r="D48" s="44" t="s">
        <v>176</v>
      </c>
      <c r="E48" s="44" t="s">
        <v>177</v>
      </c>
      <c r="F48" s="45" t="s">
        <v>178</v>
      </c>
      <c r="G48" s="53">
        <v>1560</v>
      </c>
      <c r="H48" s="46">
        <f t="shared" si="2"/>
        <v>765</v>
      </c>
      <c r="I48" s="46">
        <f t="shared" ref="I48:I51" si="22">SUM(J48:L48)</f>
        <v>0</v>
      </c>
      <c r="J48" s="53"/>
      <c r="K48" s="53"/>
      <c r="L48" s="53"/>
      <c r="M48" s="52">
        <v>765</v>
      </c>
      <c r="N48" s="52"/>
      <c r="O48" s="46">
        <f t="shared" ref="O48:O51" si="23">SUM(P48:Q48)</f>
        <v>765</v>
      </c>
      <c r="P48" s="52">
        <v>165</v>
      </c>
      <c r="Q48" s="52">
        <v>600</v>
      </c>
      <c r="R48" s="46">
        <f t="shared" ref="R48:R51" si="24">SUM(S48:V48)</f>
        <v>765</v>
      </c>
      <c r="S48" s="62"/>
      <c r="T48" s="62"/>
      <c r="U48" s="52">
        <v>300</v>
      </c>
      <c r="V48" s="52">
        <v>465</v>
      </c>
      <c r="W48" s="87" t="s">
        <v>177</v>
      </c>
      <c r="X48" s="88" t="s">
        <v>39</v>
      </c>
      <c r="Y48" s="93"/>
    </row>
    <row r="49" s="4" customFormat="1" ht="105" customHeight="1" spans="1:25">
      <c r="A49" s="48">
        <v>113</v>
      </c>
      <c r="B49" s="44" t="s">
        <v>174</v>
      </c>
      <c r="C49" s="49" t="s">
        <v>179</v>
      </c>
      <c r="D49" s="44" t="s">
        <v>180</v>
      </c>
      <c r="E49" s="44" t="s">
        <v>36</v>
      </c>
      <c r="F49" s="45" t="s">
        <v>181</v>
      </c>
      <c r="G49" s="53">
        <v>35</v>
      </c>
      <c r="H49" s="46">
        <f t="shared" si="2"/>
        <v>35</v>
      </c>
      <c r="I49" s="46">
        <f t="shared" si="22"/>
        <v>0</v>
      </c>
      <c r="J49" s="53"/>
      <c r="K49" s="53"/>
      <c r="L49" s="53"/>
      <c r="M49" s="52">
        <v>35</v>
      </c>
      <c r="N49" s="52">
        <v>0</v>
      </c>
      <c r="O49" s="46">
        <f t="shared" si="23"/>
        <v>35</v>
      </c>
      <c r="P49" s="52">
        <v>35</v>
      </c>
      <c r="Q49" s="52"/>
      <c r="R49" s="46">
        <f t="shared" si="24"/>
        <v>35</v>
      </c>
      <c r="S49" s="52"/>
      <c r="T49" s="52">
        <v>35</v>
      </c>
      <c r="U49" s="52"/>
      <c r="V49" s="52"/>
      <c r="W49" s="87" t="s">
        <v>182</v>
      </c>
      <c r="X49" s="88" t="s">
        <v>39</v>
      </c>
      <c r="Y49" s="60"/>
    </row>
    <row r="50" s="8" customFormat="1" ht="38" customHeight="1" spans="1:25">
      <c r="A50" s="55" t="s">
        <v>183</v>
      </c>
      <c r="B50" s="56" t="s">
        <v>184</v>
      </c>
      <c r="C50" s="57"/>
      <c r="D50" s="57"/>
      <c r="E50" s="56"/>
      <c r="F50" s="58"/>
      <c r="G50" s="62">
        <f t="shared" ref="G50:V50" si="25">SUM(G51)</f>
        <v>1000</v>
      </c>
      <c r="H50" s="41">
        <f t="shared" si="2"/>
        <v>1000</v>
      </c>
      <c r="I50" s="62">
        <f t="shared" si="25"/>
        <v>0</v>
      </c>
      <c r="J50" s="62">
        <f t="shared" si="25"/>
        <v>0</v>
      </c>
      <c r="K50" s="62">
        <f t="shared" si="25"/>
        <v>0</v>
      </c>
      <c r="L50" s="62">
        <f t="shared" si="25"/>
        <v>0</v>
      </c>
      <c r="M50" s="62">
        <f t="shared" si="25"/>
        <v>1000</v>
      </c>
      <c r="N50" s="62">
        <f t="shared" si="25"/>
        <v>0</v>
      </c>
      <c r="O50" s="62">
        <f t="shared" si="25"/>
        <v>1000</v>
      </c>
      <c r="P50" s="62">
        <f t="shared" si="25"/>
        <v>0</v>
      </c>
      <c r="Q50" s="62">
        <f t="shared" si="25"/>
        <v>1000</v>
      </c>
      <c r="R50" s="62">
        <f t="shared" si="25"/>
        <v>1000</v>
      </c>
      <c r="S50" s="62">
        <f t="shared" si="25"/>
        <v>1000</v>
      </c>
      <c r="T50" s="62">
        <f t="shared" si="25"/>
        <v>0</v>
      </c>
      <c r="U50" s="62">
        <f t="shared" si="25"/>
        <v>0</v>
      </c>
      <c r="V50" s="62">
        <f t="shared" si="25"/>
        <v>0</v>
      </c>
      <c r="W50" s="89"/>
      <c r="X50" s="90"/>
      <c r="Y50" s="93"/>
    </row>
    <row r="51" s="4" customFormat="1" ht="147" customHeight="1" spans="1:25">
      <c r="A51" s="48">
        <v>114</v>
      </c>
      <c r="B51" s="44" t="s">
        <v>185</v>
      </c>
      <c r="C51" s="49" t="s">
        <v>185</v>
      </c>
      <c r="D51" s="63" t="s">
        <v>186</v>
      </c>
      <c r="E51" s="44"/>
      <c r="F51" s="45" t="s">
        <v>187</v>
      </c>
      <c r="G51" s="53">
        <v>1000</v>
      </c>
      <c r="H51" s="46">
        <f t="shared" si="2"/>
        <v>1000</v>
      </c>
      <c r="I51" s="46">
        <f t="shared" si="22"/>
        <v>0</v>
      </c>
      <c r="J51" s="53"/>
      <c r="K51" s="53"/>
      <c r="L51" s="53"/>
      <c r="M51" s="52">
        <v>1000</v>
      </c>
      <c r="N51" s="74"/>
      <c r="O51" s="46">
        <f t="shared" si="23"/>
        <v>1000</v>
      </c>
      <c r="P51" s="52"/>
      <c r="Q51" s="52">
        <v>1000</v>
      </c>
      <c r="R51" s="46">
        <f t="shared" si="24"/>
        <v>1000</v>
      </c>
      <c r="S51" s="52">
        <v>1000</v>
      </c>
      <c r="T51" s="52"/>
      <c r="U51" s="52"/>
      <c r="V51" s="52"/>
      <c r="W51" s="87" t="s">
        <v>188</v>
      </c>
      <c r="X51" s="88" t="s">
        <v>39</v>
      </c>
      <c r="Y51" s="60"/>
    </row>
    <row r="52" s="8" customFormat="1" ht="38" customHeight="1" spans="1:25">
      <c r="A52" s="55" t="s">
        <v>189</v>
      </c>
      <c r="B52" s="56" t="s">
        <v>190</v>
      </c>
      <c r="C52" s="57"/>
      <c r="D52" s="57"/>
      <c r="E52" s="56"/>
      <c r="F52" s="58"/>
      <c r="G52" s="59">
        <f t="shared" ref="G52:V52" si="26">SUM(G53)</f>
        <v>50</v>
      </c>
      <c r="H52" s="41">
        <f t="shared" si="2"/>
        <v>50</v>
      </c>
      <c r="I52" s="59">
        <f t="shared" si="26"/>
        <v>0</v>
      </c>
      <c r="J52" s="59">
        <f t="shared" si="26"/>
        <v>0</v>
      </c>
      <c r="K52" s="59">
        <f t="shared" si="26"/>
        <v>0</v>
      </c>
      <c r="L52" s="59">
        <f t="shared" si="26"/>
        <v>0</v>
      </c>
      <c r="M52" s="59">
        <f t="shared" si="26"/>
        <v>50</v>
      </c>
      <c r="N52" s="59">
        <f t="shared" si="26"/>
        <v>0</v>
      </c>
      <c r="O52" s="59">
        <f t="shared" si="26"/>
        <v>50</v>
      </c>
      <c r="P52" s="59">
        <f t="shared" si="26"/>
        <v>0</v>
      </c>
      <c r="Q52" s="59">
        <f t="shared" si="26"/>
        <v>50</v>
      </c>
      <c r="R52" s="59">
        <f t="shared" si="26"/>
        <v>50</v>
      </c>
      <c r="S52" s="59">
        <f t="shared" si="26"/>
        <v>0</v>
      </c>
      <c r="T52" s="59">
        <f t="shared" si="26"/>
        <v>0</v>
      </c>
      <c r="U52" s="59">
        <f t="shared" si="26"/>
        <v>0</v>
      </c>
      <c r="V52" s="59">
        <f t="shared" si="26"/>
        <v>50</v>
      </c>
      <c r="W52" s="89"/>
      <c r="X52" s="90"/>
      <c r="Y52" s="93"/>
    </row>
    <row r="53" s="4" customFormat="1" ht="118" customHeight="1" spans="1:25">
      <c r="A53" s="48">
        <v>115</v>
      </c>
      <c r="B53" s="50" t="s">
        <v>191</v>
      </c>
      <c r="C53" s="50" t="s">
        <v>192</v>
      </c>
      <c r="D53" s="50" t="s">
        <v>193</v>
      </c>
      <c r="E53" s="50" t="s">
        <v>194</v>
      </c>
      <c r="F53" s="51" t="s">
        <v>195</v>
      </c>
      <c r="G53" s="52">
        <v>50</v>
      </c>
      <c r="H53" s="46">
        <f t="shared" si="2"/>
        <v>50</v>
      </c>
      <c r="I53" s="46">
        <f t="shared" ref="I53:I57" si="27">SUM(J53:L53)</f>
        <v>0</v>
      </c>
      <c r="J53" s="53"/>
      <c r="K53" s="53"/>
      <c r="L53" s="53"/>
      <c r="M53" s="52">
        <v>50</v>
      </c>
      <c r="N53" s="74"/>
      <c r="O53" s="46">
        <f t="shared" ref="O53:O57" si="28">SUM(P53:Q53)</f>
        <v>50</v>
      </c>
      <c r="P53" s="52"/>
      <c r="Q53" s="52">
        <v>50</v>
      </c>
      <c r="R53" s="46">
        <f t="shared" ref="R53:R57" si="29">SUM(S53:V53)</f>
        <v>50</v>
      </c>
      <c r="S53" s="52"/>
      <c r="T53" s="52"/>
      <c r="U53" s="52"/>
      <c r="V53" s="52">
        <v>50</v>
      </c>
      <c r="W53" s="50" t="s">
        <v>196</v>
      </c>
      <c r="X53" s="50" t="s">
        <v>46</v>
      </c>
      <c r="Y53" s="60"/>
    </row>
    <row r="54" s="8" customFormat="1" ht="38" customHeight="1" spans="1:25">
      <c r="A54" s="55" t="s">
        <v>197</v>
      </c>
      <c r="B54" s="56" t="s">
        <v>198</v>
      </c>
      <c r="C54" s="57"/>
      <c r="D54" s="57"/>
      <c r="E54" s="56"/>
      <c r="F54" s="58"/>
      <c r="G54" s="59">
        <f t="shared" ref="G54:V54" si="30">SUM(G55)</f>
        <v>100</v>
      </c>
      <c r="H54" s="41">
        <f t="shared" si="2"/>
        <v>50</v>
      </c>
      <c r="I54" s="59">
        <f t="shared" si="30"/>
        <v>0</v>
      </c>
      <c r="J54" s="59">
        <f t="shared" si="30"/>
        <v>0</v>
      </c>
      <c r="K54" s="59">
        <f t="shared" si="30"/>
        <v>0</v>
      </c>
      <c r="L54" s="59">
        <f t="shared" si="30"/>
        <v>0</v>
      </c>
      <c r="M54" s="59">
        <f t="shared" si="30"/>
        <v>50</v>
      </c>
      <c r="N54" s="59">
        <f t="shared" si="30"/>
        <v>0</v>
      </c>
      <c r="O54" s="59">
        <f t="shared" si="30"/>
        <v>50</v>
      </c>
      <c r="P54" s="59">
        <f t="shared" si="30"/>
        <v>0</v>
      </c>
      <c r="Q54" s="59">
        <f t="shared" si="30"/>
        <v>50</v>
      </c>
      <c r="R54" s="59">
        <f t="shared" si="30"/>
        <v>50</v>
      </c>
      <c r="S54" s="59">
        <f t="shared" si="30"/>
        <v>0</v>
      </c>
      <c r="T54" s="59">
        <f t="shared" si="30"/>
        <v>50</v>
      </c>
      <c r="U54" s="59">
        <f t="shared" si="30"/>
        <v>0</v>
      </c>
      <c r="V54" s="59">
        <f t="shared" si="30"/>
        <v>0</v>
      </c>
      <c r="W54" s="89"/>
      <c r="X54" s="90"/>
      <c r="Y54" s="93"/>
    </row>
    <row r="55" s="4" customFormat="1" ht="104" customHeight="1" spans="1:25">
      <c r="A55" s="48">
        <v>116</v>
      </c>
      <c r="B55" s="44" t="s">
        <v>199</v>
      </c>
      <c r="C55" s="44" t="s">
        <v>200</v>
      </c>
      <c r="D55" s="44" t="s">
        <v>201</v>
      </c>
      <c r="E55" s="44" t="s">
        <v>123</v>
      </c>
      <c r="F55" s="45" t="s">
        <v>202</v>
      </c>
      <c r="G55" s="64">
        <v>100</v>
      </c>
      <c r="H55" s="46">
        <f t="shared" si="2"/>
        <v>50</v>
      </c>
      <c r="I55" s="46">
        <f t="shared" si="27"/>
        <v>0</v>
      </c>
      <c r="J55" s="64"/>
      <c r="K55" s="64"/>
      <c r="L55" s="64"/>
      <c r="M55" s="76">
        <v>50</v>
      </c>
      <c r="N55" s="76"/>
      <c r="O55" s="46">
        <f t="shared" si="28"/>
        <v>50</v>
      </c>
      <c r="P55" s="76"/>
      <c r="Q55" s="76">
        <v>50</v>
      </c>
      <c r="R55" s="46">
        <f t="shared" si="29"/>
        <v>50</v>
      </c>
      <c r="S55" s="76"/>
      <c r="T55" s="76">
        <v>50</v>
      </c>
      <c r="U55" s="76">
        <v>0</v>
      </c>
      <c r="V55" s="76">
        <v>0</v>
      </c>
      <c r="W55" s="87" t="s">
        <v>203</v>
      </c>
      <c r="X55" s="88" t="s">
        <v>39</v>
      </c>
      <c r="Y55" s="60"/>
    </row>
    <row r="56" s="8" customFormat="1" ht="38" customHeight="1" spans="1:25">
      <c r="A56" s="55" t="s">
        <v>204</v>
      </c>
      <c r="B56" s="56" t="s">
        <v>205</v>
      </c>
      <c r="C56" s="56"/>
      <c r="D56" s="56"/>
      <c r="E56" s="56"/>
      <c r="F56" s="58"/>
      <c r="G56" s="59">
        <f t="shared" ref="G56:V56" si="31">SUM(G57)</f>
        <v>3875</v>
      </c>
      <c r="H56" s="41">
        <f t="shared" si="2"/>
        <v>360</v>
      </c>
      <c r="I56" s="59">
        <f t="shared" si="31"/>
        <v>0</v>
      </c>
      <c r="J56" s="59">
        <f t="shared" si="31"/>
        <v>0</v>
      </c>
      <c r="K56" s="59">
        <f t="shared" si="31"/>
        <v>0</v>
      </c>
      <c r="L56" s="59">
        <f t="shared" si="31"/>
        <v>0</v>
      </c>
      <c r="M56" s="59">
        <f t="shared" si="31"/>
        <v>360</v>
      </c>
      <c r="N56" s="59">
        <f t="shared" si="31"/>
        <v>0</v>
      </c>
      <c r="O56" s="59">
        <f t="shared" si="31"/>
        <v>360</v>
      </c>
      <c r="P56" s="59">
        <f t="shared" si="31"/>
        <v>0</v>
      </c>
      <c r="Q56" s="59">
        <f t="shared" si="31"/>
        <v>360</v>
      </c>
      <c r="R56" s="59">
        <f t="shared" si="31"/>
        <v>360</v>
      </c>
      <c r="S56" s="59">
        <f t="shared" si="31"/>
        <v>0</v>
      </c>
      <c r="T56" s="59">
        <f t="shared" si="31"/>
        <v>120</v>
      </c>
      <c r="U56" s="59">
        <f t="shared" si="31"/>
        <v>120</v>
      </c>
      <c r="V56" s="59">
        <f t="shared" si="31"/>
        <v>120</v>
      </c>
      <c r="W56" s="89"/>
      <c r="X56" s="90"/>
      <c r="Y56" s="93"/>
    </row>
    <row r="57" s="4" customFormat="1" ht="172" customHeight="1" spans="1:25">
      <c r="A57" s="48">
        <v>118</v>
      </c>
      <c r="B57" s="44" t="s">
        <v>206</v>
      </c>
      <c r="C57" s="44" t="s">
        <v>207</v>
      </c>
      <c r="D57" s="44" t="s">
        <v>208</v>
      </c>
      <c r="E57" s="44" t="s">
        <v>208</v>
      </c>
      <c r="F57" s="45" t="s">
        <v>209</v>
      </c>
      <c r="G57" s="64">
        <v>3875</v>
      </c>
      <c r="H57" s="46">
        <f t="shared" si="2"/>
        <v>360</v>
      </c>
      <c r="I57" s="46">
        <f t="shared" si="27"/>
        <v>0</v>
      </c>
      <c r="J57" s="53"/>
      <c r="K57" s="53"/>
      <c r="L57" s="53"/>
      <c r="M57" s="52">
        <v>360</v>
      </c>
      <c r="N57" s="74"/>
      <c r="O57" s="46">
        <f t="shared" si="28"/>
        <v>360</v>
      </c>
      <c r="P57" s="52"/>
      <c r="Q57" s="52">
        <v>360</v>
      </c>
      <c r="R57" s="46">
        <f t="shared" si="29"/>
        <v>360</v>
      </c>
      <c r="S57" s="52"/>
      <c r="T57" s="76">
        <v>120</v>
      </c>
      <c r="U57" s="76">
        <v>120</v>
      </c>
      <c r="V57" s="76">
        <v>120</v>
      </c>
      <c r="W57" s="87" t="s">
        <v>210</v>
      </c>
      <c r="X57" s="88" t="s">
        <v>39</v>
      </c>
      <c r="Y57" s="60"/>
    </row>
    <row r="58" s="8" customFormat="1" ht="38" customHeight="1" spans="1:25">
      <c r="A58" s="55" t="s">
        <v>211</v>
      </c>
      <c r="B58" s="56" t="s">
        <v>212</v>
      </c>
      <c r="C58" s="56"/>
      <c r="D58" s="56"/>
      <c r="E58" s="56"/>
      <c r="F58" s="58"/>
      <c r="G58" s="59">
        <f t="shared" ref="G58:V58" si="32">SUM(G59)</f>
        <v>496.77</v>
      </c>
      <c r="H58" s="41">
        <f t="shared" si="2"/>
        <v>496.7661</v>
      </c>
      <c r="I58" s="59">
        <f t="shared" si="32"/>
        <v>126.7661</v>
      </c>
      <c r="J58" s="59">
        <f t="shared" si="32"/>
        <v>0</v>
      </c>
      <c r="K58" s="59">
        <f t="shared" si="32"/>
        <v>126.7661</v>
      </c>
      <c r="L58" s="59">
        <f t="shared" si="32"/>
        <v>0</v>
      </c>
      <c r="M58" s="59">
        <f t="shared" si="32"/>
        <v>370</v>
      </c>
      <c r="N58" s="59">
        <f t="shared" si="32"/>
        <v>0</v>
      </c>
      <c r="O58" s="59">
        <f t="shared" si="32"/>
        <v>370</v>
      </c>
      <c r="P58" s="59">
        <f t="shared" si="32"/>
        <v>0</v>
      </c>
      <c r="Q58" s="59">
        <f t="shared" si="32"/>
        <v>370</v>
      </c>
      <c r="R58" s="59">
        <f t="shared" si="32"/>
        <v>370</v>
      </c>
      <c r="S58" s="59">
        <f t="shared" si="32"/>
        <v>0</v>
      </c>
      <c r="T58" s="59">
        <f t="shared" si="32"/>
        <v>100</v>
      </c>
      <c r="U58" s="59">
        <f t="shared" si="32"/>
        <v>270</v>
      </c>
      <c r="V58" s="59">
        <f t="shared" si="32"/>
        <v>0</v>
      </c>
      <c r="W58" s="89"/>
      <c r="X58" s="90"/>
      <c r="Y58" s="93"/>
    </row>
    <row r="59" s="4" customFormat="1" ht="92" customHeight="1" spans="1:25">
      <c r="A59" s="48">
        <v>119</v>
      </c>
      <c r="B59" s="43" t="s">
        <v>213</v>
      </c>
      <c r="C59" s="43" t="s">
        <v>214</v>
      </c>
      <c r="D59" s="44" t="s">
        <v>215</v>
      </c>
      <c r="E59" s="43" t="s">
        <v>216</v>
      </c>
      <c r="F59" s="45" t="s">
        <v>217</v>
      </c>
      <c r="G59" s="46">
        <v>496.77</v>
      </c>
      <c r="H59" s="46">
        <f t="shared" si="2"/>
        <v>496.7661</v>
      </c>
      <c r="I59" s="46">
        <f>SUM(J59:L59)</f>
        <v>126.7661</v>
      </c>
      <c r="J59" s="77"/>
      <c r="K59" s="46">
        <v>126.7661</v>
      </c>
      <c r="L59" s="46"/>
      <c r="M59" s="46">
        <v>370</v>
      </c>
      <c r="N59" s="46"/>
      <c r="O59" s="46">
        <f>SUM(P59:Q59)</f>
        <v>370</v>
      </c>
      <c r="P59" s="46">
        <v>0</v>
      </c>
      <c r="Q59" s="46">
        <v>370</v>
      </c>
      <c r="R59" s="46">
        <f>SUM(S59:V59)</f>
        <v>370</v>
      </c>
      <c r="S59" s="46"/>
      <c r="T59" s="52">
        <v>100</v>
      </c>
      <c r="U59" s="52">
        <v>270</v>
      </c>
      <c r="V59" s="52"/>
      <c r="W59" s="87" t="s">
        <v>218</v>
      </c>
      <c r="X59" s="88" t="s">
        <v>39</v>
      </c>
      <c r="Y59" s="60"/>
    </row>
    <row r="60" s="8" customFormat="1" ht="56" customHeight="1" spans="1:25">
      <c r="A60" s="55" t="s">
        <v>219</v>
      </c>
      <c r="B60" s="56" t="s">
        <v>220</v>
      </c>
      <c r="C60" s="56"/>
      <c r="D60" s="56"/>
      <c r="E60" s="56"/>
      <c r="F60" s="58"/>
      <c r="G60" s="62">
        <f t="shared" ref="G60:V60" si="33">SUM(G61:G61)</f>
        <v>300</v>
      </c>
      <c r="H60" s="41">
        <f t="shared" si="2"/>
        <v>300</v>
      </c>
      <c r="I60" s="62">
        <f t="shared" si="33"/>
        <v>0</v>
      </c>
      <c r="J60" s="62">
        <f t="shared" si="33"/>
        <v>0</v>
      </c>
      <c r="K60" s="62">
        <f t="shared" si="33"/>
        <v>0</v>
      </c>
      <c r="L60" s="62">
        <f t="shared" si="33"/>
        <v>0</v>
      </c>
      <c r="M60" s="62">
        <f t="shared" si="33"/>
        <v>280</v>
      </c>
      <c r="N60" s="62">
        <f t="shared" si="33"/>
        <v>0</v>
      </c>
      <c r="O60" s="62">
        <f t="shared" si="33"/>
        <v>300</v>
      </c>
      <c r="P60" s="62">
        <f t="shared" si="33"/>
        <v>0</v>
      </c>
      <c r="Q60" s="62">
        <f t="shared" si="33"/>
        <v>300</v>
      </c>
      <c r="R60" s="62">
        <f t="shared" si="33"/>
        <v>300</v>
      </c>
      <c r="S60" s="62">
        <f t="shared" si="33"/>
        <v>0</v>
      </c>
      <c r="T60" s="62">
        <f t="shared" si="33"/>
        <v>40</v>
      </c>
      <c r="U60" s="62">
        <f t="shared" si="33"/>
        <v>160</v>
      </c>
      <c r="V60" s="62">
        <f t="shared" si="33"/>
        <v>100</v>
      </c>
      <c r="W60" s="89"/>
      <c r="X60" s="90"/>
      <c r="Y60" s="93"/>
    </row>
    <row r="61" s="4" customFormat="1" ht="177" customHeight="1" spans="1:25">
      <c r="A61" s="48">
        <v>201</v>
      </c>
      <c r="B61" s="44" t="s">
        <v>221</v>
      </c>
      <c r="C61" s="44" t="s">
        <v>222</v>
      </c>
      <c r="D61" s="44" t="s">
        <v>223</v>
      </c>
      <c r="E61" s="44" t="s">
        <v>224</v>
      </c>
      <c r="F61" s="45" t="s">
        <v>225</v>
      </c>
      <c r="G61" s="53">
        <v>300</v>
      </c>
      <c r="H61" s="53">
        <v>300</v>
      </c>
      <c r="I61" s="46">
        <f>SUM(J61:L61)</f>
        <v>0</v>
      </c>
      <c r="J61" s="53"/>
      <c r="K61" s="53"/>
      <c r="L61" s="53"/>
      <c r="M61" s="52">
        <v>280</v>
      </c>
      <c r="N61" s="74">
        <v>0</v>
      </c>
      <c r="O61" s="53">
        <v>300</v>
      </c>
      <c r="P61" s="52"/>
      <c r="Q61" s="53">
        <v>300</v>
      </c>
      <c r="R61" s="53">
        <v>300</v>
      </c>
      <c r="S61" s="52">
        <v>0</v>
      </c>
      <c r="T61" s="52">
        <v>40</v>
      </c>
      <c r="U61" s="52">
        <v>160</v>
      </c>
      <c r="V61" s="52">
        <v>100</v>
      </c>
      <c r="W61" s="87" t="s">
        <v>226</v>
      </c>
      <c r="X61" s="88" t="s">
        <v>39</v>
      </c>
      <c r="Y61" s="60"/>
    </row>
    <row r="62" s="8" customFormat="1" ht="74" customHeight="1" spans="1:25">
      <c r="A62" s="55" t="s">
        <v>227</v>
      </c>
      <c r="B62" s="56" t="s">
        <v>228</v>
      </c>
      <c r="C62" s="56"/>
      <c r="D62" s="56"/>
      <c r="E62" s="56"/>
      <c r="F62" s="58"/>
      <c r="G62" s="59">
        <f t="shared" ref="G62:V62" si="34">SUM(G63:G64)</f>
        <v>1200</v>
      </c>
      <c r="H62" s="41">
        <f>I62+O62</f>
        <v>600</v>
      </c>
      <c r="I62" s="59">
        <f t="shared" si="34"/>
        <v>0</v>
      </c>
      <c r="J62" s="59">
        <f t="shared" si="34"/>
        <v>0</v>
      </c>
      <c r="K62" s="59">
        <f t="shared" si="34"/>
        <v>0</v>
      </c>
      <c r="L62" s="59">
        <f t="shared" si="34"/>
        <v>0</v>
      </c>
      <c r="M62" s="59">
        <f t="shared" si="34"/>
        <v>1200</v>
      </c>
      <c r="N62" s="59">
        <f t="shared" si="34"/>
        <v>0</v>
      </c>
      <c r="O62" s="59">
        <f t="shared" si="34"/>
        <v>600</v>
      </c>
      <c r="P62" s="59">
        <f t="shared" si="34"/>
        <v>0</v>
      </c>
      <c r="Q62" s="59">
        <f t="shared" si="34"/>
        <v>600</v>
      </c>
      <c r="R62" s="59">
        <f t="shared" si="34"/>
        <v>600</v>
      </c>
      <c r="S62" s="59">
        <f t="shared" si="34"/>
        <v>0</v>
      </c>
      <c r="T62" s="59">
        <f t="shared" si="34"/>
        <v>100</v>
      </c>
      <c r="U62" s="59">
        <f t="shared" si="34"/>
        <v>200</v>
      </c>
      <c r="V62" s="59">
        <f t="shared" si="34"/>
        <v>300</v>
      </c>
      <c r="W62" s="89"/>
      <c r="X62" s="90"/>
      <c r="Y62" s="93"/>
    </row>
    <row r="63" s="8" customFormat="1" ht="123" customHeight="1" spans="1:25">
      <c r="A63" s="48">
        <v>203</v>
      </c>
      <c r="B63" s="44" t="s">
        <v>229</v>
      </c>
      <c r="C63" s="49" t="s">
        <v>230</v>
      </c>
      <c r="D63" s="44" t="s">
        <v>231</v>
      </c>
      <c r="E63" s="44" t="s">
        <v>224</v>
      </c>
      <c r="F63" s="45" t="s">
        <v>232</v>
      </c>
      <c r="G63" s="53">
        <v>300</v>
      </c>
      <c r="H63" s="46">
        <f>I63+O63</f>
        <v>300</v>
      </c>
      <c r="I63" s="46">
        <f>SUM(J63:L63)</f>
        <v>0</v>
      </c>
      <c r="J63" s="59"/>
      <c r="K63" s="59"/>
      <c r="L63" s="59"/>
      <c r="M63" s="53">
        <v>300</v>
      </c>
      <c r="N63" s="75"/>
      <c r="O63" s="46">
        <f>SUM(P63:Q63)</f>
        <v>300</v>
      </c>
      <c r="P63" s="52"/>
      <c r="Q63" s="52">
        <v>300</v>
      </c>
      <c r="R63" s="46">
        <f>SUM(S63:V63)</f>
        <v>300</v>
      </c>
      <c r="S63" s="62"/>
      <c r="T63" s="52">
        <v>100</v>
      </c>
      <c r="U63" s="52">
        <v>100</v>
      </c>
      <c r="V63" s="52">
        <v>100</v>
      </c>
      <c r="W63" s="87" t="s">
        <v>233</v>
      </c>
      <c r="X63" s="88" t="s">
        <v>39</v>
      </c>
      <c r="Y63" s="93"/>
    </row>
    <row r="64" s="4" customFormat="1" ht="116" customHeight="1" spans="1:25">
      <c r="A64" s="48">
        <v>204</v>
      </c>
      <c r="B64" s="44" t="s">
        <v>229</v>
      </c>
      <c r="C64" s="49" t="s">
        <v>230</v>
      </c>
      <c r="D64" s="44" t="s">
        <v>234</v>
      </c>
      <c r="E64" s="44" t="s">
        <v>224</v>
      </c>
      <c r="F64" s="45" t="s">
        <v>235</v>
      </c>
      <c r="G64" s="53">
        <v>900</v>
      </c>
      <c r="H64" s="46">
        <f>I64+O64</f>
        <v>300</v>
      </c>
      <c r="I64" s="46">
        <f>SUM(J64:L64)</f>
        <v>0</v>
      </c>
      <c r="J64" s="53"/>
      <c r="K64" s="53"/>
      <c r="L64" s="53"/>
      <c r="M64" s="53">
        <v>900</v>
      </c>
      <c r="N64" s="74"/>
      <c r="O64" s="46">
        <f>SUM(P64:Q64)</f>
        <v>300</v>
      </c>
      <c r="P64" s="52"/>
      <c r="Q64" s="52">
        <v>300</v>
      </c>
      <c r="R64" s="46">
        <f>SUM(S64:V64)</f>
        <v>300</v>
      </c>
      <c r="S64" s="52"/>
      <c r="T64" s="52">
        <v>0</v>
      </c>
      <c r="U64" s="52">
        <v>100</v>
      </c>
      <c r="V64" s="52">
        <v>200</v>
      </c>
      <c r="W64" s="87" t="s">
        <v>236</v>
      </c>
      <c r="X64" s="88" t="s">
        <v>39</v>
      </c>
      <c r="Y64" s="60"/>
    </row>
  </sheetData>
  <mergeCells count="35">
    <mergeCell ref="A1:D1"/>
    <mergeCell ref="A2:Y2"/>
    <mergeCell ref="A3:V3"/>
    <mergeCell ref="X3:Y3"/>
    <mergeCell ref="P4:Q4"/>
    <mergeCell ref="S4:V4"/>
    <mergeCell ref="B6:E6"/>
    <mergeCell ref="B7:E7"/>
    <mergeCell ref="B25:E25"/>
    <mergeCell ref="B34:E34"/>
    <mergeCell ref="B39:E39"/>
    <mergeCell ref="B42:E42"/>
    <mergeCell ref="B47:E47"/>
    <mergeCell ref="B50:E50"/>
    <mergeCell ref="B52:E52"/>
    <mergeCell ref="B54:E54"/>
    <mergeCell ref="B56:E56"/>
    <mergeCell ref="B58:E58"/>
    <mergeCell ref="B60:E60"/>
    <mergeCell ref="B62:E62"/>
    <mergeCell ref="A4:A5"/>
    <mergeCell ref="B4:B5"/>
    <mergeCell ref="C4:C5"/>
    <mergeCell ref="D4:D5"/>
    <mergeCell ref="E4:E5"/>
    <mergeCell ref="F4:F5"/>
    <mergeCell ref="G4:G5"/>
    <mergeCell ref="H4:H5"/>
    <mergeCell ref="I4:I5"/>
    <mergeCell ref="M4:M5"/>
    <mergeCell ref="O4:O5"/>
    <mergeCell ref="R4:R5"/>
    <mergeCell ref="W4:W5"/>
    <mergeCell ref="X4:X5"/>
    <mergeCell ref="Y4:Y5"/>
  </mergeCells>
  <conditionalFormatting sqref="D16">
    <cfRule type="duplicateValues" dxfId="0" priority="14" stopIfTrue="1"/>
  </conditionalFormatting>
  <conditionalFormatting sqref="D18">
    <cfRule type="duplicateValues" dxfId="0" priority="13" stopIfTrue="1"/>
  </conditionalFormatting>
  <conditionalFormatting sqref="D21">
    <cfRule type="duplicateValues" dxfId="0" priority="12" stopIfTrue="1"/>
  </conditionalFormatting>
  <conditionalFormatting sqref="D22">
    <cfRule type="duplicateValues" dxfId="0" priority="10" stopIfTrue="1"/>
  </conditionalFormatting>
  <conditionalFormatting sqref="D23">
    <cfRule type="duplicateValues" dxfId="0" priority="11" stopIfTrue="1"/>
  </conditionalFormatting>
  <conditionalFormatting sqref="F30">
    <cfRule type="duplicateValues" dxfId="0" priority="5" stopIfTrue="1"/>
  </conditionalFormatting>
  <conditionalFormatting sqref="F31">
    <cfRule type="duplicateValues" dxfId="0" priority="4" stopIfTrue="1"/>
  </conditionalFormatting>
  <conditionalFormatting sqref="D32">
    <cfRule type="duplicateValues" dxfId="0" priority="3" stopIfTrue="1"/>
  </conditionalFormatting>
  <conditionalFormatting sqref="F33">
    <cfRule type="duplicateValues" dxfId="0" priority="2" stopIfTrue="1"/>
  </conditionalFormatting>
  <conditionalFormatting sqref="D38">
    <cfRule type="duplicateValues" dxfId="0" priority="7" stopIfTrue="1"/>
  </conditionalFormatting>
  <conditionalFormatting sqref="W53:X53">
    <cfRule type="duplicateValues" dxfId="0" priority="8" stopIfTrue="1"/>
  </conditionalFormatting>
  <conditionalFormatting sqref="D26:D29">
    <cfRule type="duplicateValues" dxfId="0" priority="1" stopIfTrue="1"/>
  </conditionalFormatting>
  <conditionalFormatting sqref="D30:D31">
    <cfRule type="duplicateValues" dxfId="0" priority="6" stopIfTrue="1"/>
  </conditionalFormatting>
  <conditionalFormatting sqref="B53:D53 F53">
    <cfRule type="duplicateValues" dxfId="0" priority="9" stopIfTrue="1"/>
  </conditionalFormatting>
  <pageMargins left="0.700694444444445" right="0.700694444444445" top="0.751388888888889" bottom="0.751388888888889" header="0.298611111111111" footer="0.298611111111111"/>
  <pageSetup paperSize="8" scale="4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虫下</cp:lastModifiedBy>
  <dcterms:created xsi:type="dcterms:W3CDTF">2022-04-06T00:54:00Z</dcterms:created>
  <dcterms:modified xsi:type="dcterms:W3CDTF">2022-04-29T09:59:19Z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E2AFCC98AC514BF697156B6FDF21E808</vt:lpwstr>
  </property>
  <property fmtid="{D5CDD505-2E9C-101B-9397-08002B2CF9AE}" pid="3" name="KSOProductBuildVer">
    <vt:lpwstr>2052-11.1.0.11115</vt:lpwstr>
  </property>
</Properties>
</file>