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35" tabRatio="868" activeTab="0"/>
  </bookViews>
  <sheets>
    <sheet name="公示" sheetId="1" r:id="rId1"/>
    <sheet name="按县市区分保险保费结算表" sheetId="2" state="hidden" r:id="rId2"/>
    <sheet name="按各县填入险种数量" sheetId="3" state="hidden" r:id="rId3"/>
    <sheet name="中央补贴险种汇总" sheetId="4" state="hidden" r:id="rId4"/>
    <sheet name="省级补贴险种汇总" sheetId="5" state="hidden" r:id="rId5"/>
    <sheet name="地方特色险种汇总" sheetId="6" state="hidden" r:id="rId6"/>
    <sheet name="养殖险往期未结汇总" sheetId="7" state="hidden" r:id="rId7"/>
    <sheet name="Sheet1" sheetId="8" state="hidden" r:id="rId8"/>
  </sheets>
  <definedNames>
    <definedName name="_xlnm.Print_Area" localSheetId="7">'Sheet1'!$A$1:$E$38</definedName>
    <definedName name="_xlnm._FilterDatabase" localSheetId="1" hidden="1">'按县市区分保险保费结算表'!$A$4:$O$27</definedName>
  </definedNames>
  <calcPr fullCalcOnLoad="1"/>
</workbook>
</file>

<file path=xl/sharedStrings.xml><?xml version="1.0" encoding="utf-8"?>
<sst xmlns="http://schemas.openxmlformats.org/spreadsheetml/2006/main" count="272" uniqueCount="114">
  <si>
    <t>附表：</t>
  </si>
  <si>
    <t>2021年第四期政策性农业保险财政补贴资金结算汇总表</t>
  </si>
  <si>
    <t>单位</t>
  </si>
  <si>
    <t>险种</t>
  </si>
  <si>
    <t>中央资金（元）</t>
  </si>
  <si>
    <t>省级资金（元）</t>
  </si>
  <si>
    <t>市级资金（元）</t>
  </si>
  <si>
    <t>中、省、市资金合计（元）</t>
  </si>
  <si>
    <t>应付</t>
  </si>
  <si>
    <t>实付</t>
  </si>
  <si>
    <t>中国太平洋财产保险股份有限公司韶关中心支公司</t>
  </si>
  <si>
    <t>养殖险</t>
  </si>
  <si>
    <t>养殖险（淡水水产）</t>
  </si>
  <si>
    <t>小计</t>
  </si>
  <si>
    <t xml:space="preserve">中国人民财产保险股份有限公司韶关市分公司  </t>
  </si>
  <si>
    <t>种植险</t>
  </si>
  <si>
    <t>种植险合计</t>
  </si>
  <si>
    <t>养殖险合计</t>
  </si>
  <si>
    <t>合计</t>
  </si>
  <si>
    <t>政策性农业保险补贴结算明细（2021年第一次付款）</t>
  </si>
  <si>
    <t>保险公司</t>
  </si>
  <si>
    <t>县别</t>
  </si>
  <si>
    <t>生猪（头）</t>
  </si>
  <si>
    <t>家禽（羽）</t>
  </si>
  <si>
    <t>奶牛</t>
  </si>
  <si>
    <t>备注（元）</t>
  </si>
  <si>
    <t>90元能繁母猪</t>
  </si>
  <si>
    <t>60元能繁母猪</t>
  </si>
  <si>
    <t>育肥猪</t>
  </si>
  <si>
    <t>仔猪</t>
  </si>
  <si>
    <t>价格附加险</t>
  </si>
  <si>
    <t>1-3岁</t>
  </si>
  <si>
    <t>3-7岁</t>
  </si>
  <si>
    <t>7-8岁</t>
  </si>
  <si>
    <t>人保</t>
  </si>
  <si>
    <t>乐昌</t>
  </si>
  <si>
    <t>2020（旧保额旧费率）</t>
  </si>
  <si>
    <t>始兴</t>
  </si>
  <si>
    <t>武江</t>
  </si>
  <si>
    <t>2021（1-3月）新保额旧费率</t>
  </si>
  <si>
    <t>曲江</t>
  </si>
  <si>
    <t>南雄</t>
  </si>
  <si>
    <t>乳源</t>
  </si>
  <si>
    <t>仁化</t>
  </si>
  <si>
    <t>2021（4-6月）新保额新费率</t>
  </si>
  <si>
    <t>浈江</t>
  </si>
  <si>
    <t>翁源</t>
  </si>
  <si>
    <t>按公司汇总保费</t>
  </si>
  <si>
    <t>中华联合</t>
  </si>
  <si>
    <t>.</t>
  </si>
  <si>
    <t>政策性农业保险补贴结算明细（央财补贴险种）</t>
  </si>
  <si>
    <t>明细保险标的</t>
  </si>
  <si>
    <t>单位保额
（元/亩、头、羽）</t>
  </si>
  <si>
    <t>保险费率
(%)</t>
  </si>
  <si>
    <t>承保数量（亩、头、羽）</t>
  </si>
  <si>
    <t>单位保费
（元/亩、头、羽）</t>
  </si>
  <si>
    <t>保费合计</t>
  </si>
  <si>
    <t>中央财政补贴
（元）</t>
  </si>
  <si>
    <t>省级财政补贴
（元）</t>
  </si>
  <si>
    <t>市级财政补贴
（元）</t>
  </si>
  <si>
    <t>备注</t>
  </si>
  <si>
    <t>金额</t>
  </si>
  <si>
    <t>单位补贴金额</t>
  </si>
  <si>
    <t>比例</t>
  </si>
  <si>
    <t>水稻</t>
  </si>
  <si>
    <t>省直管县</t>
  </si>
  <si>
    <t>非省直管县</t>
  </si>
  <si>
    <t>普通玉米</t>
  </si>
  <si>
    <t>甜玉米</t>
  </si>
  <si>
    <t>水稻制种</t>
  </si>
  <si>
    <t>马铃薯</t>
  </si>
  <si>
    <t>花生</t>
  </si>
  <si>
    <t>甘蔗</t>
  </si>
  <si>
    <t>能繁母猪</t>
  </si>
  <si>
    <t>1-3 岁奶牛</t>
  </si>
  <si>
    <t>3-7 岁奶牛</t>
  </si>
  <si>
    <r>
      <t xml:space="preserve">7-8 </t>
    </r>
    <r>
      <rPr>
        <sz val="11"/>
        <color indexed="8"/>
        <rFont val="宋体"/>
        <family val="0"/>
      </rPr>
      <t>岁奶牛</t>
    </r>
  </si>
  <si>
    <t>政策性农业保险补贴结算明细（省财补贴险种）</t>
  </si>
  <si>
    <t>岭南水果</t>
  </si>
  <si>
    <t>茶叶</t>
  </si>
  <si>
    <t>露地蔬菜叶菜</t>
  </si>
  <si>
    <t>露地蔬菜茎菜</t>
  </si>
  <si>
    <t>露地蔬菜果菜</t>
  </si>
  <si>
    <t>大棚蔬菜叶菜</t>
  </si>
  <si>
    <t>大棚蔬菜茎菜</t>
  </si>
  <si>
    <t>大棚蔬菜果菜</t>
  </si>
  <si>
    <t>露地花卉苗木（一年一茬、一年多茬）</t>
  </si>
  <si>
    <t>露地花卉苗木（多年生）</t>
  </si>
  <si>
    <t>大棚花卉苗木（一年一茬、一年多茬）</t>
  </si>
  <si>
    <t>大棚花卉苗木（多年生）</t>
  </si>
  <si>
    <t>简易大棚</t>
  </si>
  <si>
    <t>钢结构大棚</t>
  </si>
  <si>
    <t>肉鸡</t>
  </si>
  <si>
    <t>肉鸡批发价格</t>
  </si>
  <si>
    <t>肉鸭</t>
  </si>
  <si>
    <t>蛋鸡</t>
  </si>
  <si>
    <t>淡水水产</t>
  </si>
  <si>
    <t>政策性农业保险补贴结算明细（地方特色险种）</t>
  </si>
  <si>
    <t>烟叶</t>
  </si>
  <si>
    <t>政策性农业保险财政补贴资金结算汇总表（养殖险往期未结汇总）</t>
  </si>
  <si>
    <t>公司</t>
  </si>
  <si>
    <t>日期</t>
  </si>
  <si>
    <t>省直管县/非省直管县</t>
  </si>
  <si>
    <t>早造</t>
  </si>
  <si>
    <t>中晚造</t>
  </si>
  <si>
    <t>中国人民财产保险股份有限公司韶关市分公司</t>
  </si>
  <si>
    <t>养殖险2021年（1-3月）新保额旧费率</t>
  </si>
  <si>
    <t xml:space="preserve"> 养殖险（2020旧保额旧费率）</t>
  </si>
  <si>
    <t>（2021）政策性农业保险承保情况</t>
  </si>
  <si>
    <t>承保数量                      （亩、头、羽）</t>
  </si>
  <si>
    <t>核准数量
（亩、头、羽）</t>
  </si>
  <si>
    <t>核准          百分比(%)</t>
  </si>
  <si>
    <t>扩充问题</t>
  </si>
  <si>
    <t xml:space="preserve">                                                日期：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</si>
</sst>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0_ "/>
    <numFmt numFmtId="179" formatCode="0.00_);[Red]\(0.00\)"/>
    <numFmt numFmtId="180" formatCode="0_);[Red]\(0\)"/>
    <numFmt numFmtId="181" formatCode="0.0_);[Red]\(0.0\)"/>
    <numFmt numFmtId="182" formatCode="0.0000_ "/>
  </numFmts>
  <fonts count="60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2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方正书宋_GBK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1"/>
      <name val="Calibri"/>
      <family val="0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0"/>
    </font>
    <font>
      <sz val="11"/>
      <color theme="1"/>
      <name val="宋体"/>
      <family val="0"/>
    </font>
    <font>
      <sz val="11"/>
      <color rgb="FF000000"/>
      <name val="方正书宋_GBK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>
      <alignment vertical="center"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>
      <alignment vertical="center"/>
      <protection/>
    </xf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15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44" fillId="10" borderId="5" applyNumberFormat="0" applyAlignment="0" applyProtection="0"/>
    <xf numFmtId="0" fontId="15" fillId="0" borderId="0">
      <alignment vertical="center"/>
      <protection/>
    </xf>
    <xf numFmtId="0" fontId="34" fillId="11" borderId="0" applyNumberFormat="0" applyBorder="0" applyAlignment="0" applyProtection="0"/>
    <xf numFmtId="0" fontId="45" fillId="10" borderId="1" applyNumberFormat="0" applyAlignment="0" applyProtection="0"/>
    <xf numFmtId="0" fontId="15" fillId="0" borderId="0">
      <alignment vertical="center"/>
      <protection/>
    </xf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4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justify" vertical="center"/>
    </xf>
    <xf numFmtId="0" fontId="15" fillId="0" borderId="0">
      <alignment vertical="center"/>
      <protection/>
    </xf>
    <xf numFmtId="0" fontId="1" fillId="0" borderId="0" applyNumberFormat="0" applyFill="0" applyBorder="0" applyProtection="0">
      <alignment horizontal="justify" vertical="center"/>
    </xf>
    <xf numFmtId="0" fontId="15" fillId="0" borderId="0">
      <alignment vertical="center"/>
      <protection/>
    </xf>
    <xf numFmtId="0" fontId="1" fillId="0" borderId="0" applyNumberFormat="0" applyFill="0" applyBorder="0" applyProtection="0">
      <alignment horizontal="left" vertical="center"/>
    </xf>
    <xf numFmtId="0" fontId="15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1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5" fillId="0" borderId="0">
      <alignment vertical="center"/>
      <protection/>
    </xf>
  </cellStyleXfs>
  <cellXfs count="1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 wrapText="1"/>
    </xf>
    <xf numFmtId="0" fontId="53" fillId="0" borderId="9" xfId="0" applyNumberFormat="1" applyFont="1" applyFill="1" applyBorder="1" applyAlignment="1">
      <alignment horizontal="center" vertical="center"/>
    </xf>
    <xf numFmtId="9" fontId="5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54" fillId="0" borderId="9" xfId="0" applyNumberFormat="1" applyFont="1" applyFill="1" applyBorder="1" applyAlignment="1">
      <alignment horizontal="center" vertical="center"/>
    </xf>
    <xf numFmtId="9" fontId="55" fillId="0" borderId="9" xfId="0" applyNumberFormat="1" applyFont="1" applyFill="1" applyBorder="1" applyAlignment="1">
      <alignment horizontal="center" vertical="center" shrinkToFit="1"/>
    </xf>
    <xf numFmtId="176" fontId="55" fillId="0" borderId="9" xfId="0" applyNumberFormat="1" applyFont="1" applyFill="1" applyBorder="1" applyAlignment="1">
      <alignment horizontal="center" vertical="center" shrinkToFit="1"/>
    </xf>
    <xf numFmtId="0" fontId="56" fillId="0" borderId="9" xfId="0" applyFont="1" applyFill="1" applyBorder="1" applyAlignment="1">
      <alignment horizontal="left" vertical="center" wrapText="1"/>
    </xf>
    <xf numFmtId="177" fontId="53" fillId="0" borderId="9" xfId="0" applyNumberFormat="1" applyFont="1" applyFill="1" applyBorder="1" applyAlignment="1">
      <alignment horizontal="center" vertical="center"/>
    </xf>
    <xf numFmtId="10" fontId="55" fillId="0" borderId="9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178" fontId="0" fillId="33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9" fontId="58" fillId="0" borderId="9" xfId="0" applyNumberFormat="1" applyFont="1" applyFill="1" applyBorder="1" applyAlignment="1">
      <alignment horizontal="center" vertical="center" shrinkToFit="1"/>
    </xf>
    <xf numFmtId="0" fontId="54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9" fontId="54" fillId="0" borderId="9" xfId="0" applyNumberFormat="1" applyFont="1" applyFill="1" applyBorder="1" applyAlignment="1">
      <alignment horizontal="center" vertical="center"/>
    </xf>
    <xf numFmtId="178" fontId="54" fillId="0" borderId="9" xfId="0" applyNumberFormat="1" applyFont="1" applyFill="1" applyBorder="1" applyAlignment="1">
      <alignment horizontal="center" vertical="center"/>
    </xf>
    <xf numFmtId="180" fontId="54" fillId="0" borderId="9" xfId="0" applyNumberFormat="1" applyFont="1" applyFill="1" applyBorder="1" applyAlignment="1">
      <alignment horizontal="center" vertical="center"/>
    </xf>
    <xf numFmtId="181" fontId="5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10" fontId="54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vertical="center" wrapText="1"/>
    </xf>
    <xf numFmtId="178" fontId="0" fillId="0" borderId="9" xfId="0" applyNumberFormat="1" applyFont="1" applyFill="1" applyBorder="1" applyAlignment="1">
      <alignment vertical="center" wrapText="1"/>
    </xf>
    <xf numFmtId="178" fontId="0" fillId="0" borderId="9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7" fillId="0" borderId="9" xfId="0" applyFont="1" applyFill="1" applyBorder="1" applyAlignment="1">
      <alignment horizontal="left" vertical="center"/>
    </xf>
    <xf numFmtId="1" fontId="55" fillId="0" borderId="9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7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vertical="center" wrapText="1" shrinkToFit="1"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 shrinkToFit="1"/>
    </xf>
    <xf numFmtId="182" fontId="0" fillId="0" borderId="9" xfId="0" applyNumberFormat="1" applyBorder="1" applyAlignment="1">
      <alignment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5" xfId="0" applyNumberFormat="1" applyBorder="1" applyAlignment="1">
      <alignment horizontal="center" vertical="center"/>
    </xf>
    <xf numFmtId="182" fontId="0" fillId="0" borderId="9" xfId="0" applyNumberFormat="1" applyBorder="1" applyAlignment="1">
      <alignment vertical="center"/>
    </xf>
    <xf numFmtId="182" fontId="0" fillId="0" borderId="9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3" fontId="0" fillId="0" borderId="9" xfId="27" applyFont="1" applyFill="1" applyBorder="1" applyAlignment="1">
      <alignment vertical="center" wrapText="1"/>
    </xf>
    <xf numFmtId="0" fontId="0" fillId="33" borderId="9" xfId="0" applyFont="1" applyFill="1" applyBorder="1" applyAlignment="1">
      <alignment horizontal="center" vertical="center"/>
    </xf>
    <xf numFmtId="43" fontId="1" fillId="33" borderId="9" xfId="27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</cellXfs>
  <cellStyles count="98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常规_Sheet1_22" xfId="20"/>
    <cellStyle name="@ET_Style?strike" xfId="21"/>
    <cellStyle name="@ET_Style?address" xfId="22"/>
    <cellStyle name="常规_Sheet1_6" xfId="23"/>
    <cellStyle name="Comma [0]" xfId="24"/>
    <cellStyle name="40% - 强调文字颜色 3" xfId="25"/>
    <cellStyle name="差" xfId="26"/>
    <cellStyle name="Comma" xfId="27"/>
    <cellStyle name="常规_Sheet1_13" xfId="28"/>
    <cellStyle name="60% - 强调文字颜色 3" xfId="29"/>
    <cellStyle name="Hyperlink" xfId="30"/>
    <cellStyle name="Percent" xfId="31"/>
    <cellStyle name="Followed Hyperlink" xfId="32"/>
    <cellStyle name="常规_Sheet1_7" xfId="33"/>
    <cellStyle name="注释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@ET_Style?span.15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常规_Sheet1_9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常规_Sheet1_16" xfId="73"/>
    <cellStyle name="常规_Sheet1_21" xfId="74"/>
    <cellStyle name="60% - 强调文字颜色 6" xfId="75"/>
    <cellStyle name="常规_Sheet1_5" xfId="76"/>
    <cellStyle name="常规_Sheet1_23" xfId="77"/>
    <cellStyle name="常规_Sheet1_18" xfId="78"/>
    <cellStyle name="@ET_Style?@font-face" xfId="79"/>
    <cellStyle name="常规_Sheet1_8" xfId="80"/>
    <cellStyle name="@ET_Style?span.10" xfId="81"/>
    <cellStyle name="@ET_Style?u" xfId="82"/>
    <cellStyle name="@ET_Style?p.p17" xfId="83"/>
    <cellStyle name="常规_Sheet1_26" xfId="84"/>
    <cellStyle name="@ET_Style?p.p0" xfId="85"/>
    <cellStyle name="常规_Sheet1_1" xfId="86"/>
    <cellStyle name="@ET_Style?p.p16" xfId="87"/>
    <cellStyle name="常规_Sheet1_25" xfId="88"/>
    <cellStyle name="@ET_Style?sup" xfId="89"/>
    <cellStyle name="@ET_Style?center" xfId="90"/>
    <cellStyle name="@ET_Style?s" xfId="91"/>
    <cellStyle name="常规_Sheet1_19" xfId="92"/>
    <cellStyle name="常规_Sheet1_24" xfId="93"/>
    <cellStyle name="@ET_Style?var" xfId="94"/>
    <cellStyle name="@ET_Style?h2" xfId="95"/>
    <cellStyle name="@ET_Style?h1" xfId="96"/>
    <cellStyle name="@ET_Style?ol" xfId="97"/>
    <cellStyle name="常规_Sheet1_15" xfId="98"/>
    <cellStyle name="常规_Sheet1_20" xfId="99"/>
    <cellStyle name="@ET_Style?@page" xfId="100"/>
    <cellStyle name="常规_Sheet1" xfId="101"/>
    <cellStyle name="常规_Sheet1_10" xfId="102"/>
    <cellStyle name="常规_Sheet1_2" xfId="103"/>
    <cellStyle name="@ET_Style?sub" xfId="104"/>
    <cellStyle name="@ET_Style?th" xfId="105"/>
    <cellStyle name="常规_Sheet1_3" xfId="106"/>
    <cellStyle name="常规_Sheet1_4" xfId="107"/>
    <cellStyle name="常规_Sheet1_12" xfId="108"/>
    <cellStyle name="@ET_Style?b" xfId="109"/>
    <cellStyle name="@ET_Style?strong" xfId="110"/>
    <cellStyle name="常规_Sheet1_27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tabSelected="1" view="pageBreakPreview" zoomScaleSheetLayoutView="100" workbookViewId="0" topLeftCell="B1">
      <selection activeCell="F11" sqref="F11"/>
    </sheetView>
  </sheetViews>
  <sheetFormatPr defaultColWidth="9.00390625" defaultRowHeight="24.75" customHeight="1"/>
  <cols>
    <col min="1" max="1" width="23.125" style="22" customWidth="1"/>
    <col min="2" max="11" width="17.625" style="22" customWidth="1"/>
    <col min="12" max="12" width="9.00390625" style="22" customWidth="1"/>
    <col min="13" max="13" width="12.625" style="22" bestFit="1" customWidth="1"/>
    <col min="14" max="14" width="9.00390625" style="22" customWidth="1"/>
    <col min="15" max="15" width="10.375" style="22" bestFit="1" customWidth="1"/>
    <col min="16" max="16384" width="9.00390625" style="22" customWidth="1"/>
  </cols>
  <sheetData>
    <row r="1" s="22" customFormat="1" ht="24.75" customHeight="1">
      <c r="A1" s="22" t="s">
        <v>0</v>
      </c>
    </row>
    <row r="2" spans="1:11" s="22" customFormat="1" ht="36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22" customFormat="1" ht="24.75" customHeight="1">
      <c r="A3" s="28"/>
      <c r="B3" s="28"/>
      <c r="C3" s="28"/>
      <c r="D3" s="29"/>
      <c r="E3" s="29"/>
      <c r="F3" s="29"/>
      <c r="G3" s="29"/>
      <c r="H3" s="29"/>
      <c r="I3" s="29"/>
      <c r="J3" s="30"/>
      <c r="K3" s="30"/>
    </row>
    <row r="4" spans="1:11" s="99" customFormat="1" ht="27" customHeight="1">
      <c r="A4" s="100" t="s">
        <v>2</v>
      </c>
      <c r="B4" s="101" t="s">
        <v>3</v>
      </c>
      <c r="C4" s="101"/>
      <c r="D4" s="100" t="s">
        <v>4</v>
      </c>
      <c r="E4" s="102"/>
      <c r="F4" s="100" t="s">
        <v>5</v>
      </c>
      <c r="G4" s="102"/>
      <c r="H4" s="100" t="s">
        <v>6</v>
      </c>
      <c r="I4" s="109"/>
      <c r="J4" s="101" t="s">
        <v>7</v>
      </c>
      <c r="K4" s="110"/>
    </row>
    <row r="5" spans="1:11" s="99" customFormat="1" ht="27" customHeight="1">
      <c r="A5" s="102"/>
      <c r="B5" s="101"/>
      <c r="C5" s="101"/>
      <c r="D5" s="100" t="s">
        <v>8</v>
      </c>
      <c r="E5" s="100" t="s">
        <v>9</v>
      </c>
      <c r="F5" s="100" t="s">
        <v>8</v>
      </c>
      <c r="G5" s="100" t="s">
        <v>9</v>
      </c>
      <c r="H5" s="100" t="s">
        <v>8</v>
      </c>
      <c r="I5" s="100" t="s">
        <v>9</v>
      </c>
      <c r="J5" s="100" t="s">
        <v>8</v>
      </c>
      <c r="K5" s="100" t="s">
        <v>9</v>
      </c>
    </row>
    <row r="6" spans="1:11" s="24" customFormat="1" ht="30" customHeight="1">
      <c r="A6" s="33" t="s">
        <v>10</v>
      </c>
      <c r="B6" s="103" t="s">
        <v>11</v>
      </c>
      <c r="C6" s="104"/>
      <c r="D6" s="105">
        <v>3270496</v>
      </c>
      <c r="E6" s="105">
        <f aca="true" t="shared" si="0" ref="E6:I6">D6</f>
        <v>3270496</v>
      </c>
      <c r="F6" s="105">
        <v>3974948</v>
      </c>
      <c r="G6" s="105">
        <f t="shared" si="0"/>
        <v>3974948</v>
      </c>
      <c r="H6" s="105">
        <v>1176333</v>
      </c>
      <c r="I6" s="105">
        <f t="shared" si="0"/>
        <v>1176333</v>
      </c>
      <c r="J6" s="105">
        <f aca="true" t="shared" si="1" ref="J6:J10">SUM(H6,F6,D6)</f>
        <v>8421777</v>
      </c>
      <c r="K6" s="105">
        <f>SUM(I6,G6,E6)</f>
        <v>8421777</v>
      </c>
    </row>
    <row r="7" spans="1:11" s="24" customFormat="1" ht="30" customHeight="1">
      <c r="A7" s="33"/>
      <c r="B7" s="33" t="s">
        <v>12</v>
      </c>
      <c r="C7" s="33"/>
      <c r="D7" s="105">
        <v>0</v>
      </c>
      <c r="E7" s="105">
        <f aca="true" t="shared" si="2" ref="E7:I7">D7</f>
        <v>0</v>
      </c>
      <c r="F7" s="105">
        <v>33000</v>
      </c>
      <c r="G7" s="105">
        <f t="shared" si="2"/>
        <v>33000</v>
      </c>
      <c r="H7" s="105">
        <v>6600</v>
      </c>
      <c r="I7" s="105">
        <f t="shared" si="2"/>
        <v>6600</v>
      </c>
      <c r="J7" s="105">
        <f t="shared" si="1"/>
        <v>39600</v>
      </c>
      <c r="K7" s="105">
        <f>SUM(I7,G7,E7)</f>
        <v>39600</v>
      </c>
    </row>
    <row r="8" spans="1:11" s="25" customFormat="1" ht="30" customHeight="1">
      <c r="A8" s="33"/>
      <c r="B8" s="106" t="s">
        <v>13</v>
      </c>
      <c r="C8" s="106"/>
      <c r="D8" s="107">
        <f aca="true" t="shared" si="3" ref="D8:J8">SUM(D6:D7)</f>
        <v>3270496</v>
      </c>
      <c r="E8" s="107">
        <f t="shared" si="3"/>
        <v>3270496</v>
      </c>
      <c r="F8" s="107">
        <f t="shared" si="3"/>
        <v>4007948</v>
      </c>
      <c r="G8" s="107">
        <f t="shared" si="3"/>
        <v>4007948</v>
      </c>
      <c r="H8" s="107">
        <f t="shared" si="3"/>
        <v>1182933</v>
      </c>
      <c r="I8" s="107">
        <f t="shared" si="3"/>
        <v>1182933</v>
      </c>
      <c r="J8" s="107">
        <f t="shared" si="3"/>
        <v>8461377</v>
      </c>
      <c r="K8" s="107">
        <f>SUM(I8,G8,E8)</f>
        <v>8461377</v>
      </c>
    </row>
    <row r="9" spans="1:11" s="24" customFormat="1" ht="30" customHeight="1">
      <c r="A9" s="33" t="s">
        <v>14</v>
      </c>
      <c r="B9" s="33" t="s">
        <v>15</v>
      </c>
      <c r="C9" s="33"/>
      <c r="D9" s="105">
        <v>0</v>
      </c>
      <c r="E9" s="105">
        <f aca="true" t="shared" si="4" ref="E9:I9">D9</f>
        <v>0</v>
      </c>
      <c r="F9" s="105">
        <v>0</v>
      </c>
      <c r="G9" s="105">
        <f t="shared" si="4"/>
        <v>0</v>
      </c>
      <c r="H9" s="105">
        <v>50999.55</v>
      </c>
      <c r="I9" s="105">
        <f t="shared" si="4"/>
        <v>50999.55</v>
      </c>
      <c r="J9" s="105">
        <f t="shared" si="1"/>
        <v>50999.55</v>
      </c>
      <c r="K9" s="105">
        <f>SUM(I9,G9,E9)</f>
        <v>50999.55</v>
      </c>
    </row>
    <row r="10" spans="1:11" s="24" customFormat="1" ht="30" customHeight="1">
      <c r="A10" s="33"/>
      <c r="B10" s="33" t="s">
        <v>11</v>
      </c>
      <c r="C10" s="33"/>
      <c r="D10" s="105">
        <v>5944136</v>
      </c>
      <c r="E10" s="105">
        <f aca="true" t="shared" si="5" ref="E10:I10">D10</f>
        <v>5944136</v>
      </c>
      <c r="F10" s="105">
        <v>3094756</v>
      </c>
      <c r="G10" s="105">
        <f t="shared" si="5"/>
        <v>3094756</v>
      </c>
      <c r="H10" s="105">
        <v>4761202.5</v>
      </c>
      <c r="I10" s="105">
        <f t="shared" si="5"/>
        <v>4761202.5</v>
      </c>
      <c r="J10" s="105">
        <f t="shared" si="1"/>
        <v>13800094.5</v>
      </c>
      <c r="K10" s="105">
        <f>SUM(I10,G10,E10)</f>
        <v>13800094.5</v>
      </c>
    </row>
    <row r="11" spans="1:11" s="22" customFormat="1" ht="30" customHeight="1">
      <c r="A11" s="33"/>
      <c r="B11" s="106" t="s">
        <v>13</v>
      </c>
      <c r="C11" s="106"/>
      <c r="D11" s="107">
        <f aca="true" t="shared" si="6" ref="D11:K11">SUM(D9:D10)</f>
        <v>5944136</v>
      </c>
      <c r="E11" s="107">
        <f t="shared" si="6"/>
        <v>5944136</v>
      </c>
      <c r="F11" s="107">
        <f t="shared" si="6"/>
        <v>3094756</v>
      </c>
      <c r="G11" s="107">
        <f t="shared" si="6"/>
        <v>3094756</v>
      </c>
      <c r="H11" s="107">
        <f t="shared" si="6"/>
        <v>4812202.05</v>
      </c>
      <c r="I11" s="107">
        <f t="shared" si="6"/>
        <v>4812202.05</v>
      </c>
      <c r="J11" s="107">
        <f t="shared" si="6"/>
        <v>13851094.05</v>
      </c>
      <c r="K11" s="107">
        <f t="shared" si="6"/>
        <v>13851094.05</v>
      </c>
    </row>
    <row r="12" spans="1:11" s="22" customFormat="1" ht="30" customHeight="1">
      <c r="A12" s="33" t="s">
        <v>16</v>
      </c>
      <c r="B12" s="33"/>
      <c r="C12" s="33"/>
      <c r="D12" s="105">
        <f>SUM(D9)</f>
        <v>0</v>
      </c>
      <c r="E12" s="105">
        <f aca="true" t="shared" si="7" ref="E12:I12">D12</f>
        <v>0</v>
      </c>
      <c r="F12" s="105">
        <f>SUM(F9)</f>
        <v>0</v>
      </c>
      <c r="G12" s="105">
        <f t="shared" si="7"/>
        <v>0</v>
      </c>
      <c r="H12" s="105">
        <f>SUM(H9)</f>
        <v>50999.55</v>
      </c>
      <c r="I12" s="105">
        <f t="shared" si="7"/>
        <v>50999.55</v>
      </c>
      <c r="J12" s="105">
        <f>SUM(J9)</f>
        <v>50999.55</v>
      </c>
      <c r="K12" s="105">
        <f>SUM(K9)</f>
        <v>50999.55</v>
      </c>
    </row>
    <row r="13" spans="1:11" s="22" customFormat="1" ht="30" customHeight="1">
      <c r="A13" s="33" t="s">
        <v>17</v>
      </c>
      <c r="B13" s="33"/>
      <c r="C13" s="33"/>
      <c r="D13" s="105">
        <f>SUM(D10:D10,D6:D7)</f>
        <v>9214632</v>
      </c>
      <c r="E13" s="105">
        <f aca="true" t="shared" si="8" ref="E13:I13">D13</f>
        <v>9214632</v>
      </c>
      <c r="F13" s="105">
        <f>SUM(F10:F10,F6:F7)</f>
        <v>7102704</v>
      </c>
      <c r="G13" s="105">
        <f t="shared" si="8"/>
        <v>7102704</v>
      </c>
      <c r="H13" s="105">
        <f>SUM(H10:H10,H6:H7)</f>
        <v>5944135.5</v>
      </c>
      <c r="I13" s="105">
        <f t="shared" si="8"/>
        <v>5944135.5</v>
      </c>
      <c r="J13" s="105">
        <f>SUM(J10:J10,J6:J7)</f>
        <v>22261471.5</v>
      </c>
      <c r="K13" s="105">
        <f>SUM(K10:K10,K6:K7)</f>
        <v>22261471.5</v>
      </c>
    </row>
    <row r="14" spans="1:11" s="22" customFormat="1" ht="30" customHeight="1">
      <c r="A14" s="36" t="s">
        <v>18</v>
      </c>
      <c r="B14" s="36"/>
      <c r="C14" s="36"/>
      <c r="D14" s="107">
        <f aca="true" t="shared" si="9" ref="D14:K14">SUM(D12:D13)</f>
        <v>9214632</v>
      </c>
      <c r="E14" s="107">
        <f t="shared" si="9"/>
        <v>9214632</v>
      </c>
      <c r="F14" s="107">
        <f t="shared" si="9"/>
        <v>7102704</v>
      </c>
      <c r="G14" s="107">
        <f t="shared" si="9"/>
        <v>7102704</v>
      </c>
      <c r="H14" s="107">
        <f t="shared" si="9"/>
        <v>5995135.05</v>
      </c>
      <c r="I14" s="107">
        <f t="shared" si="9"/>
        <v>5995135.05</v>
      </c>
      <c r="J14" s="107">
        <f t="shared" si="9"/>
        <v>22312471.05</v>
      </c>
      <c r="K14" s="107">
        <f t="shared" si="9"/>
        <v>22312471.05</v>
      </c>
    </row>
    <row r="16" spans="4:6" s="22" customFormat="1" ht="24.75" customHeight="1">
      <c r="D16" s="108"/>
      <c r="E16" s="108"/>
      <c r="F16" s="108"/>
    </row>
  </sheetData>
  <sheetProtection/>
  <mergeCells count="19">
    <mergeCell ref="A2:K2"/>
    <mergeCell ref="A3:I3"/>
    <mergeCell ref="D4:E4"/>
    <mergeCell ref="F4:G4"/>
    <mergeCell ref="H4:I4"/>
    <mergeCell ref="J4:K4"/>
    <mergeCell ref="B6:C6"/>
    <mergeCell ref="B7:C7"/>
    <mergeCell ref="B8:C8"/>
    <mergeCell ref="B9:C9"/>
    <mergeCell ref="B10:C10"/>
    <mergeCell ref="B11:C11"/>
    <mergeCell ref="A12:C12"/>
    <mergeCell ref="A13:C13"/>
    <mergeCell ref="A14:C14"/>
    <mergeCell ref="A4:A5"/>
    <mergeCell ref="A6:A8"/>
    <mergeCell ref="A9:A11"/>
    <mergeCell ref="B4:C5"/>
  </mergeCells>
  <printOptions/>
  <pageMargins left="0.75" right="0.75" top="1" bottom="1" header="0.5" footer="0.5"/>
  <pageSetup fitToHeight="1" fitToWidth="1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showGridLines="0" view="pageBreakPreview" zoomScaleSheetLayoutView="100" workbookViewId="0" topLeftCell="A1">
      <selection activeCell="O26" sqref="O26"/>
    </sheetView>
  </sheetViews>
  <sheetFormatPr defaultColWidth="9.00390625" defaultRowHeight="14.25"/>
  <cols>
    <col min="2" max="2" width="16.00390625" style="0" customWidth="1"/>
    <col min="3" max="3" width="9.375" style="0" bestFit="1" customWidth="1"/>
    <col min="8" max="8" width="9.375" style="0" bestFit="1" customWidth="1"/>
    <col min="12" max="13" width="13.75390625" style="0" bestFit="1" customWidth="1"/>
    <col min="14" max="14" width="14.875" style="0" bestFit="1" customWidth="1"/>
    <col min="15" max="15" width="26.00390625" style="0" customWidth="1"/>
    <col min="18" max="18" width="10.375" style="0" bestFit="1" customWidth="1"/>
  </cols>
  <sheetData>
    <row r="1" spans="1:15" ht="36">
      <c r="A1" s="4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3" spans="1:15" s="80" customFormat="1" ht="15">
      <c r="A3" s="81" t="s">
        <v>20</v>
      </c>
      <c r="B3" s="81" t="s">
        <v>21</v>
      </c>
      <c r="C3" s="82" t="s">
        <v>22</v>
      </c>
      <c r="D3" s="83"/>
      <c r="E3" s="83"/>
      <c r="F3" s="83"/>
      <c r="G3" s="84" t="s">
        <v>23</v>
      </c>
      <c r="H3" s="85"/>
      <c r="I3" s="84" t="s">
        <v>24</v>
      </c>
      <c r="J3" s="92"/>
      <c r="K3" s="85"/>
      <c r="L3" s="81" t="s">
        <v>4</v>
      </c>
      <c r="M3" s="81" t="s">
        <v>5</v>
      </c>
      <c r="N3" s="81" t="s">
        <v>6</v>
      </c>
      <c r="O3" s="81" t="s">
        <v>25</v>
      </c>
    </row>
    <row r="4" spans="1:15" s="80" customFormat="1" ht="30.75">
      <c r="A4" s="86"/>
      <c r="B4" s="86"/>
      <c r="C4" s="87" t="s">
        <v>26</v>
      </c>
      <c r="D4" s="87" t="s">
        <v>27</v>
      </c>
      <c r="E4" s="87" t="s">
        <v>28</v>
      </c>
      <c r="F4" s="87" t="s">
        <v>29</v>
      </c>
      <c r="G4" s="87" t="s">
        <v>11</v>
      </c>
      <c r="H4" s="87" t="s">
        <v>30</v>
      </c>
      <c r="I4" s="87" t="s">
        <v>31</v>
      </c>
      <c r="J4" s="87" t="s">
        <v>32</v>
      </c>
      <c r="K4" s="87" t="s">
        <v>33</v>
      </c>
      <c r="L4" s="86"/>
      <c r="M4" s="86"/>
      <c r="N4" s="86"/>
      <c r="O4" s="86"/>
    </row>
    <row r="5" spans="1:15" ht="15">
      <c r="A5" s="88" t="s">
        <v>34</v>
      </c>
      <c r="B5" s="89" t="s">
        <v>35</v>
      </c>
      <c r="C5" s="15">
        <v>4500</v>
      </c>
      <c r="D5" s="15"/>
      <c r="E5" s="15"/>
      <c r="F5" s="15"/>
      <c r="G5" s="15"/>
      <c r="H5" s="15"/>
      <c r="I5" s="15"/>
      <c r="J5" s="15"/>
      <c r="K5" s="15"/>
      <c r="L5" s="15">
        <v>162000</v>
      </c>
      <c r="M5" s="15">
        <v>141750</v>
      </c>
      <c r="N5" s="93">
        <v>27000</v>
      </c>
      <c r="O5" s="94" t="s">
        <v>36</v>
      </c>
    </row>
    <row r="6" spans="1:15" ht="15">
      <c r="A6" s="90"/>
      <c r="B6" s="89" t="s">
        <v>37</v>
      </c>
      <c r="C6" s="15">
        <v>800</v>
      </c>
      <c r="D6" s="15"/>
      <c r="E6" s="15"/>
      <c r="F6" s="15"/>
      <c r="G6" s="15"/>
      <c r="H6" s="15"/>
      <c r="I6" s="15"/>
      <c r="J6" s="15"/>
      <c r="K6" s="15"/>
      <c r="L6" s="15">
        <v>28800</v>
      </c>
      <c r="M6" s="15">
        <v>25200</v>
      </c>
      <c r="N6" s="93">
        <v>4800</v>
      </c>
      <c r="O6" s="95"/>
    </row>
    <row r="7" spans="1:15" ht="15">
      <c r="A7" s="90"/>
      <c r="B7" s="89" t="s">
        <v>13</v>
      </c>
      <c r="C7" s="15">
        <f>SUM(C5:C6)</f>
        <v>5300</v>
      </c>
      <c r="D7" s="15">
        <f aca="true" t="shared" si="0" ref="D7:N7">SUM(D5:D6)</f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190800</v>
      </c>
      <c r="M7" s="15">
        <f t="shared" si="0"/>
        <v>166950</v>
      </c>
      <c r="N7" s="93">
        <f t="shared" si="0"/>
        <v>31800</v>
      </c>
      <c r="O7" s="96">
        <f>SUM(L7:N7)</f>
        <v>389550</v>
      </c>
    </row>
    <row r="8" spans="1:15" ht="15">
      <c r="A8" s="90"/>
      <c r="B8" s="89" t="s">
        <v>38</v>
      </c>
      <c r="C8" s="15">
        <v>16500</v>
      </c>
      <c r="D8" s="15"/>
      <c r="E8" s="15"/>
      <c r="F8" s="15"/>
      <c r="G8" s="15"/>
      <c r="H8" s="15"/>
      <c r="I8" s="15"/>
      <c r="J8" s="15"/>
      <c r="K8" s="15"/>
      <c r="L8" s="15">
        <v>594000</v>
      </c>
      <c r="M8" s="15">
        <v>519750</v>
      </c>
      <c r="N8" s="93">
        <v>99000</v>
      </c>
      <c r="O8" s="97" t="s">
        <v>39</v>
      </c>
    </row>
    <row r="9" spans="1:15" ht="15">
      <c r="A9" s="90"/>
      <c r="B9" s="89" t="s">
        <v>40</v>
      </c>
      <c r="C9" s="15">
        <v>150</v>
      </c>
      <c r="D9" s="15"/>
      <c r="E9" s="15"/>
      <c r="F9" s="15"/>
      <c r="G9" s="15"/>
      <c r="H9" s="15"/>
      <c r="I9" s="15"/>
      <c r="J9" s="15"/>
      <c r="K9" s="15"/>
      <c r="L9" s="15">
        <v>5400</v>
      </c>
      <c r="M9" s="15">
        <v>4725</v>
      </c>
      <c r="N9" s="93">
        <v>900</v>
      </c>
      <c r="O9" s="97"/>
    </row>
    <row r="10" spans="1:15" ht="15">
      <c r="A10" s="90"/>
      <c r="B10" s="89" t="s">
        <v>41</v>
      </c>
      <c r="C10" s="15"/>
      <c r="D10" s="15"/>
      <c r="E10" s="15">
        <v>4325</v>
      </c>
      <c r="F10" s="15"/>
      <c r="G10" s="15"/>
      <c r="H10" s="15"/>
      <c r="I10" s="15"/>
      <c r="J10" s="15"/>
      <c r="K10" s="15"/>
      <c r="L10" s="15"/>
      <c r="M10" s="15"/>
      <c r="N10" s="93">
        <v>11353.125</v>
      </c>
      <c r="O10" s="97"/>
    </row>
    <row r="11" spans="1:15" ht="15">
      <c r="A11" s="90"/>
      <c r="B11" s="89" t="s">
        <v>42</v>
      </c>
      <c r="C11" s="15">
        <v>3905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93">
        <v>23430</v>
      </c>
      <c r="O11" s="97"/>
    </row>
    <row r="12" spans="1:15" ht="15">
      <c r="A12" s="90"/>
      <c r="B12" s="89" t="s">
        <v>43</v>
      </c>
      <c r="C12" s="15"/>
      <c r="D12" s="15"/>
      <c r="E12" s="15">
        <v>12202</v>
      </c>
      <c r="F12" s="15">
        <v>5000</v>
      </c>
      <c r="G12" s="15"/>
      <c r="H12" s="15"/>
      <c r="I12" s="15"/>
      <c r="J12" s="15"/>
      <c r="K12" s="15"/>
      <c r="L12" s="15"/>
      <c r="M12" s="15"/>
      <c r="N12" s="93">
        <v>43280.25</v>
      </c>
      <c r="O12" s="97"/>
    </row>
    <row r="13" spans="1:15" ht="15">
      <c r="A13" s="90"/>
      <c r="B13" s="89" t="s">
        <v>13</v>
      </c>
      <c r="C13" s="15">
        <f>SUM(C8:C12)</f>
        <v>20555</v>
      </c>
      <c r="D13" s="15">
        <f aca="true" t="shared" si="1" ref="D13:N13">SUM(D8:D12)</f>
        <v>0</v>
      </c>
      <c r="E13" s="15">
        <f t="shared" si="1"/>
        <v>16527</v>
      </c>
      <c r="F13" s="15">
        <f t="shared" si="1"/>
        <v>5000</v>
      </c>
      <c r="G13" s="15">
        <f t="shared" si="1"/>
        <v>0</v>
      </c>
      <c r="H13" s="15">
        <f t="shared" si="1"/>
        <v>0</v>
      </c>
      <c r="I13" s="15">
        <f t="shared" si="1"/>
        <v>0</v>
      </c>
      <c r="J13" s="15">
        <f t="shared" si="1"/>
        <v>0</v>
      </c>
      <c r="K13" s="15">
        <f t="shared" si="1"/>
        <v>0</v>
      </c>
      <c r="L13" s="15">
        <f t="shared" si="1"/>
        <v>599400</v>
      </c>
      <c r="M13" s="15">
        <f t="shared" si="1"/>
        <v>524475</v>
      </c>
      <c r="N13" s="93">
        <f t="shared" si="1"/>
        <v>177963.375</v>
      </c>
      <c r="O13" s="96">
        <f>SUM(L13:N13)</f>
        <v>1301838.375</v>
      </c>
    </row>
    <row r="14" spans="1:15" ht="15">
      <c r="A14" s="90"/>
      <c r="B14" s="89" t="s">
        <v>40</v>
      </c>
      <c r="C14" s="15">
        <v>150</v>
      </c>
      <c r="D14" s="15"/>
      <c r="E14" s="15"/>
      <c r="F14" s="15"/>
      <c r="G14" s="15"/>
      <c r="H14" s="15"/>
      <c r="I14" s="15"/>
      <c r="J14" s="15"/>
      <c r="K14" s="15"/>
      <c r="L14" s="15">
        <v>5400</v>
      </c>
      <c r="M14" s="15">
        <v>4725</v>
      </c>
      <c r="N14" s="93">
        <v>900</v>
      </c>
      <c r="O14" s="94" t="s">
        <v>44</v>
      </c>
    </row>
    <row r="15" spans="1:15" ht="15">
      <c r="A15" s="90"/>
      <c r="B15" s="89" t="s">
        <v>45</v>
      </c>
      <c r="C15" s="15">
        <v>5550</v>
      </c>
      <c r="D15" s="15"/>
      <c r="E15" s="15"/>
      <c r="F15" s="15"/>
      <c r="G15" s="15"/>
      <c r="H15" s="15"/>
      <c r="I15" s="15"/>
      <c r="J15" s="15"/>
      <c r="K15" s="15"/>
      <c r="L15" s="15">
        <v>199800</v>
      </c>
      <c r="M15" s="15">
        <v>174825</v>
      </c>
      <c r="N15" s="93">
        <v>33300</v>
      </c>
      <c r="O15" s="95"/>
    </row>
    <row r="16" spans="1:15" ht="15">
      <c r="A16" s="90"/>
      <c r="B16" s="89" t="s">
        <v>41</v>
      </c>
      <c r="C16" s="15">
        <v>12672</v>
      </c>
      <c r="D16" s="15"/>
      <c r="E16" s="15">
        <v>3906</v>
      </c>
      <c r="F16" s="15"/>
      <c r="G16" s="15">
        <v>30000</v>
      </c>
      <c r="H16" s="15"/>
      <c r="I16" s="15"/>
      <c r="J16" s="15"/>
      <c r="K16" s="15"/>
      <c r="L16" s="15"/>
      <c r="M16" s="15"/>
      <c r="N16" s="93">
        <v>94237.2</v>
      </c>
      <c r="O16" s="95"/>
    </row>
    <row r="17" spans="1:15" ht="15">
      <c r="A17" s="90"/>
      <c r="B17" s="89" t="s">
        <v>43</v>
      </c>
      <c r="C17" s="15">
        <v>4000</v>
      </c>
      <c r="D17" s="15"/>
      <c r="E17" s="15">
        <v>268</v>
      </c>
      <c r="F17" s="15"/>
      <c r="G17" s="15"/>
      <c r="H17" s="15"/>
      <c r="I17" s="15"/>
      <c r="J17" s="15"/>
      <c r="K17" s="15"/>
      <c r="L17" s="15"/>
      <c r="M17" s="15"/>
      <c r="N17" s="93">
        <v>25125.6</v>
      </c>
      <c r="O17" s="95"/>
    </row>
    <row r="18" spans="1:15" ht="15">
      <c r="A18" s="90"/>
      <c r="B18" s="89" t="s">
        <v>46</v>
      </c>
      <c r="C18" s="15"/>
      <c r="D18" s="15"/>
      <c r="E18" s="15">
        <v>67219</v>
      </c>
      <c r="F18" s="15">
        <v>62826</v>
      </c>
      <c r="G18" s="15"/>
      <c r="H18" s="15"/>
      <c r="I18" s="15"/>
      <c r="J18" s="15"/>
      <c r="K18" s="15"/>
      <c r="L18" s="15"/>
      <c r="M18" s="15"/>
      <c r="N18" s="93">
        <v>423678.3</v>
      </c>
      <c r="O18" s="98"/>
    </row>
    <row r="19" spans="1:15" ht="15">
      <c r="A19" s="90"/>
      <c r="B19" s="89" t="s">
        <v>13</v>
      </c>
      <c r="C19" s="15">
        <f aca="true" t="shared" si="2" ref="C19:N19">SUM(C14:C18)</f>
        <v>22372</v>
      </c>
      <c r="D19" s="15">
        <f t="shared" si="2"/>
        <v>0</v>
      </c>
      <c r="E19" s="15">
        <f t="shared" si="2"/>
        <v>71393</v>
      </c>
      <c r="F19" s="15">
        <f t="shared" si="2"/>
        <v>62826</v>
      </c>
      <c r="G19" s="15">
        <f t="shared" si="2"/>
        <v>30000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205200</v>
      </c>
      <c r="M19" s="15">
        <f t="shared" si="2"/>
        <v>179550</v>
      </c>
      <c r="N19" s="93">
        <f t="shared" si="2"/>
        <v>577241.1</v>
      </c>
      <c r="O19" s="96">
        <f>SUM(L19:N19)</f>
        <v>961991.1</v>
      </c>
    </row>
    <row r="20" spans="1:15" ht="15">
      <c r="A20" s="91"/>
      <c r="B20" s="89" t="s">
        <v>47</v>
      </c>
      <c r="C20" s="15">
        <f aca="true" t="shared" si="3" ref="C20:O20">C7+C13+C19</f>
        <v>48227</v>
      </c>
      <c r="D20" s="15">
        <f t="shared" si="3"/>
        <v>0</v>
      </c>
      <c r="E20" s="15">
        <f t="shared" si="3"/>
        <v>87920</v>
      </c>
      <c r="F20" s="15">
        <f t="shared" si="3"/>
        <v>67826</v>
      </c>
      <c r="G20" s="15">
        <f t="shared" si="3"/>
        <v>30000</v>
      </c>
      <c r="H20" s="15">
        <f t="shared" si="3"/>
        <v>0</v>
      </c>
      <c r="I20" s="15">
        <f t="shared" si="3"/>
        <v>0</v>
      </c>
      <c r="J20" s="15">
        <f t="shared" si="3"/>
        <v>0</v>
      </c>
      <c r="K20" s="15">
        <f t="shared" si="3"/>
        <v>0</v>
      </c>
      <c r="L20" s="15">
        <f t="shared" si="3"/>
        <v>995400</v>
      </c>
      <c r="M20" s="15">
        <f t="shared" si="3"/>
        <v>870975</v>
      </c>
      <c r="N20" s="93">
        <f t="shared" si="3"/>
        <v>787004.475</v>
      </c>
      <c r="O20" s="93">
        <f t="shared" si="3"/>
        <v>2653379.475</v>
      </c>
    </row>
    <row r="21" spans="1:15" ht="15">
      <c r="A21" s="90"/>
      <c r="B21" s="89" t="s">
        <v>35</v>
      </c>
      <c r="C21" s="15"/>
      <c r="D21" s="15"/>
      <c r="E21" s="15">
        <v>2700</v>
      </c>
      <c r="F21" s="15"/>
      <c r="G21" s="15"/>
      <c r="H21" s="15"/>
      <c r="I21" s="15"/>
      <c r="J21" s="15"/>
      <c r="K21" s="15"/>
      <c r="L21" s="15">
        <v>60480</v>
      </c>
      <c r="M21" s="15">
        <v>30240</v>
      </c>
      <c r="N21" s="93">
        <v>11340</v>
      </c>
      <c r="O21" s="98" t="s">
        <v>44</v>
      </c>
    </row>
    <row r="22" spans="1:15" ht="15">
      <c r="A22" s="73"/>
      <c r="B22" s="89" t="s">
        <v>13</v>
      </c>
      <c r="C22" s="15">
        <f aca="true" t="shared" si="4" ref="C22:N22">SUM(C21:C21)</f>
        <v>0</v>
      </c>
      <c r="D22" s="15">
        <f t="shared" si="4"/>
        <v>0</v>
      </c>
      <c r="E22" s="15">
        <f t="shared" si="4"/>
        <v>2700</v>
      </c>
      <c r="F22" s="15">
        <f t="shared" si="4"/>
        <v>0</v>
      </c>
      <c r="G22" s="15">
        <f t="shared" si="4"/>
        <v>0</v>
      </c>
      <c r="H22" s="15">
        <f t="shared" si="4"/>
        <v>0</v>
      </c>
      <c r="I22" s="15">
        <f t="shared" si="4"/>
        <v>0</v>
      </c>
      <c r="J22" s="15">
        <f t="shared" si="4"/>
        <v>0</v>
      </c>
      <c r="K22" s="15">
        <f t="shared" si="4"/>
        <v>0</v>
      </c>
      <c r="L22" s="15">
        <f t="shared" si="4"/>
        <v>60480</v>
      </c>
      <c r="M22" s="15">
        <f t="shared" si="4"/>
        <v>30240</v>
      </c>
      <c r="N22" s="93">
        <f t="shared" si="4"/>
        <v>11340</v>
      </c>
      <c r="O22" s="96">
        <f>SUM(L22:N22)</f>
        <v>102060</v>
      </c>
    </row>
    <row r="23" spans="1:15" ht="15">
      <c r="A23" s="91"/>
      <c r="B23" s="89" t="s">
        <v>47</v>
      </c>
      <c r="C23" s="15">
        <f>C22</f>
        <v>0</v>
      </c>
      <c r="D23" s="15">
        <f aca="true" t="shared" si="5" ref="D23:O23">D22</f>
        <v>0</v>
      </c>
      <c r="E23" s="15">
        <f t="shared" si="5"/>
        <v>2700</v>
      </c>
      <c r="F23" s="15">
        <f t="shared" si="5"/>
        <v>0</v>
      </c>
      <c r="G23" s="15">
        <f t="shared" si="5"/>
        <v>0</v>
      </c>
      <c r="H23" s="15">
        <f t="shared" si="5"/>
        <v>0</v>
      </c>
      <c r="I23" s="15">
        <f t="shared" si="5"/>
        <v>0</v>
      </c>
      <c r="J23" s="15">
        <f t="shared" si="5"/>
        <v>0</v>
      </c>
      <c r="K23" s="15">
        <f t="shared" si="5"/>
        <v>0</v>
      </c>
      <c r="L23" s="15">
        <f t="shared" si="5"/>
        <v>60480</v>
      </c>
      <c r="M23" s="15">
        <f t="shared" si="5"/>
        <v>30240</v>
      </c>
      <c r="N23" s="93">
        <f t="shared" si="5"/>
        <v>11340</v>
      </c>
      <c r="O23" s="96">
        <f t="shared" si="5"/>
        <v>102060</v>
      </c>
    </row>
    <row r="24" spans="1:15" ht="15">
      <c r="A24" s="73" t="s">
        <v>48</v>
      </c>
      <c r="B24" s="89" t="s">
        <v>37</v>
      </c>
      <c r="C24" s="15">
        <v>4000</v>
      </c>
      <c r="D24" s="15"/>
      <c r="E24" s="15">
        <v>25151</v>
      </c>
      <c r="F24" s="15">
        <v>20000</v>
      </c>
      <c r="G24" s="15"/>
      <c r="H24" s="15"/>
      <c r="I24" s="15"/>
      <c r="J24" s="15"/>
      <c r="K24" s="15"/>
      <c r="L24" s="15">
        <v>947382.4</v>
      </c>
      <c r="M24" s="15">
        <v>527691.2</v>
      </c>
      <c r="N24" s="93">
        <v>174646.2</v>
      </c>
      <c r="O24" s="97" t="s">
        <v>44</v>
      </c>
    </row>
    <row r="25" spans="1:15" ht="15">
      <c r="A25" s="73"/>
      <c r="B25" s="89" t="s">
        <v>13</v>
      </c>
      <c r="C25" s="15">
        <f>SUM(C24:C24)</f>
        <v>4000</v>
      </c>
      <c r="D25" s="15">
        <f aca="true" t="shared" si="6" ref="D25:N25">SUM(D24:D24)</f>
        <v>0</v>
      </c>
      <c r="E25" s="15">
        <f t="shared" si="6"/>
        <v>25151</v>
      </c>
      <c r="F25" s="15">
        <f t="shared" si="6"/>
        <v>20000</v>
      </c>
      <c r="G25" s="15">
        <f t="shared" si="6"/>
        <v>0</v>
      </c>
      <c r="H25" s="15">
        <f t="shared" si="6"/>
        <v>0</v>
      </c>
      <c r="I25" s="15">
        <f t="shared" si="6"/>
        <v>0</v>
      </c>
      <c r="J25" s="15">
        <f t="shared" si="6"/>
        <v>0</v>
      </c>
      <c r="K25" s="15">
        <f t="shared" si="6"/>
        <v>0</v>
      </c>
      <c r="L25" s="15">
        <f t="shared" si="6"/>
        <v>947382.4</v>
      </c>
      <c r="M25" s="15">
        <f t="shared" si="6"/>
        <v>527691.2</v>
      </c>
      <c r="N25" s="93">
        <f t="shared" si="6"/>
        <v>174646.2</v>
      </c>
      <c r="O25" s="96">
        <f>SUM(L25:N25)</f>
        <v>1649719.8</v>
      </c>
    </row>
    <row r="26" spans="1:15" ht="15">
      <c r="A26" s="73"/>
      <c r="B26" s="89" t="s">
        <v>47</v>
      </c>
      <c r="C26" s="15">
        <f>C25</f>
        <v>4000</v>
      </c>
      <c r="D26" s="15">
        <f aca="true" t="shared" si="7" ref="D26:O26">D25</f>
        <v>0</v>
      </c>
      <c r="E26" s="15">
        <f t="shared" si="7"/>
        <v>25151</v>
      </c>
      <c r="F26" s="15">
        <f t="shared" si="7"/>
        <v>20000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947382.4</v>
      </c>
      <c r="M26" s="15">
        <f t="shared" si="7"/>
        <v>527691.2</v>
      </c>
      <c r="N26" s="93">
        <f t="shared" si="7"/>
        <v>174646.2</v>
      </c>
      <c r="O26" s="93">
        <f t="shared" si="7"/>
        <v>1649719.8</v>
      </c>
    </row>
    <row r="27" spans="1:15" ht="15">
      <c r="A27" s="73" t="s">
        <v>18</v>
      </c>
      <c r="B27" s="73"/>
      <c r="C27" s="15">
        <f>C26+C23+C20</f>
        <v>52227</v>
      </c>
      <c r="D27" s="15">
        <f aca="true" t="shared" si="8" ref="D27:O27">D26+D23+D20</f>
        <v>0</v>
      </c>
      <c r="E27" s="15">
        <f t="shared" si="8"/>
        <v>115771</v>
      </c>
      <c r="F27" s="15">
        <f t="shared" si="8"/>
        <v>87826</v>
      </c>
      <c r="G27" s="15">
        <f t="shared" si="8"/>
        <v>30000</v>
      </c>
      <c r="H27" s="15">
        <f t="shared" si="8"/>
        <v>0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2003262.4</v>
      </c>
      <c r="M27" s="15">
        <f t="shared" si="8"/>
        <v>1428906.2</v>
      </c>
      <c r="N27" s="93">
        <f t="shared" si="8"/>
        <v>972990.675</v>
      </c>
      <c r="O27" s="93">
        <f t="shared" si="8"/>
        <v>4405159.275</v>
      </c>
    </row>
    <row r="34" ht="15">
      <c r="M34" t="s">
        <v>49</v>
      </c>
    </row>
  </sheetData>
  <sheetProtection/>
  <autoFilter ref="A4:O27"/>
  <mergeCells count="17">
    <mergeCell ref="A1:O1"/>
    <mergeCell ref="C3:F3"/>
    <mergeCell ref="G3:H3"/>
    <mergeCell ref="I3:K3"/>
    <mergeCell ref="A27:B27"/>
    <mergeCell ref="A3:A4"/>
    <mergeCell ref="A5:A20"/>
    <mergeCell ref="A21:A23"/>
    <mergeCell ref="A24:A26"/>
    <mergeCell ref="B3:B4"/>
    <mergeCell ref="L3:L4"/>
    <mergeCell ref="M3:M4"/>
    <mergeCell ref="N3:N4"/>
    <mergeCell ref="O3:O4"/>
    <mergeCell ref="O5:O6"/>
    <mergeCell ref="O8:O12"/>
    <mergeCell ref="O14:O18"/>
  </mergeCells>
  <printOptions/>
  <pageMargins left="0.75" right="0.75" top="1" bottom="1" header="0.5" footer="0.5"/>
  <pageSetup orientation="portrait" paperSize="9" scale="4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zoomScaleSheetLayoutView="100" workbookViewId="0" topLeftCell="A5">
      <selection activeCell="E14" sqref="E14"/>
    </sheetView>
  </sheetViews>
  <sheetFormatPr defaultColWidth="9.00390625" defaultRowHeight="14.25"/>
  <cols>
    <col min="1" max="2" width="12.625" style="2" customWidth="1"/>
    <col min="3" max="4" width="12.625" style="3" customWidth="1"/>
    <col min="5" max="18" width="12.625" style="0" customWidth="1"/>
  </cols>
  <sheetData>
    <row r="1" spans="1:18" ht="36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6" ht="36">
      <c r="A2" s="4"/>
      <c r="B2" s="4"/>
      <c r="E2" s="4"/>
      <c r="F2" s="4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8" ht="30" customHeight="1">
      <c r="A3" s="31" t="s">
        <v>51</v>
      </c>
      <c r="B3" s="31"/>
      <c r="C3" s="31" t="s">
        <v>52</v>
      </c>
      <c r="D3" s="31" t="s">
        <v>53</v>
      </c>
      <c r="E3" s="31" t="s">
        <v>54</v>
      </c>
      <c r="F3" s="31" t="s">
        <v>55</v>
      </c>
      <c r="G3" s="31" t="s">
        <v>56</v>
      </c>
      <c r="H3" s="54" t="s">
        <v>57</v>
      </c>
      <c r="I3" s="54"/>
      <c r="J3" s="55"/>
      <c r="K3" s="54" t="s">
        <v>58</v>
      </c>
      <c r="L3" s="54"/>
      <c r="M3" s="55"/>
      <c r="N3" s="54" t="s">
        <v>59</v>
      </c>
      <c r="O3" s="54"/>
      <c r="P3" s="55"/>
      <c r="Q3" s="73" t="s">
        <v>60</v>
      </c>
      <c r="R3" s="73"/>
    </row>
    <row r="4" spans="1:18" ht="19.5" customHeight="1">
      <c r="A4" s="31"/>
      <c r="B4" s="31"/>
      <c r="C4" s="32"/>
      <c r="D4" s="32"/>
      <c r="E4" s="31"/>
      <c r="F4" s="31"/>
      <c r="G4" s="32"/>
      <c r="H4" s="56" t="s">
        <v>61</v>
      </c>
      <c r="I4" s="56" t="s">
        <v>62</v>
      </c>
      <c r="J4" s="56" t="s">
        <v>63</v>
      </c>
      <c r="K4" s="56" t="s">
        <v>61</v>
      </c>
      <c r="L4" s="56" t="s">
        <v>62</v>
      </c>
      <c r="M4" s="56" t="s">
        <v>63</v>
      </c>
      <c r="N4" s="56" t="s">
        <v>61</v>
      </c>
      <c r="O4" s="56" t="s">
        <v>62</v>
      </c>
      <c r="P4" s="56" t="s">
        <v>63</v>
      </c>
      <c r="Q4" s="73"/>
      <c r="R4" s="73"/>
    </row>
    <row r="5" spans="1:18" ht="39.75" customHeight="1">
      <c r="A5" s="38" t="s">
        <v>64</v>
      </c>
      <c r="B5" s="71" t="s">
        <v>65</v>
      </c>
      <c r="C5" s="78">
        <v>1000</v>
      </c>
      <c r="D5" s="14">
        <v>0.04</v>
      </c>
      <c r="E5" s="13" t="e">
        <f>#REF!+#REF!+#REF!+#REF!</f>
        <v>#REF!</v>
      </c>
      <c r="F5" s="40">
        <f aca="true" t="shared" si="0" ref="F5:F8">C5*D5</f>
        <v>40</v>
      </c>
      <c r="G5" s="59" t="e">
        <f aca="true" t="shared" si="1" ref="G5:G8">E5*F5</f>
        <v>#REF!</v>
      </c>
      <c r="H5" s="59"/>
      <c r="I5" s="61">
        <f aca="true" t="shared" si="2" ref="I5:I7">F5*J5</f>
        <v>14</v>
      </c>
      <c r="J5" s="14">
        <v>0.35</v>
      </c>
      <c r="K5" s="59"/>
      <c r="L5" s="61">
        <f aca="true" t="shared" si="3" ref="L5:L8">F5*M5</f>
        <v>12</v>
      </c>
      <c r="M5" s="14">
        <v>0.3</v>
      </c>
      <c r="N5" s="59" t="e">
        <f aca="true" t="shared" si="4" ref="N5:N7">G5*P5</f>
        <v>#REF!</v>
      </c>
      <c r="O5" s="61">
        <f aca="true" t="shared" si="5" ref="O5:O8">F5*P5</f>
        <v>3</v>
      </c>
      <c r="P5" s="16">
        <v>0.075</v>
      </c>
      <c r="Q5" s="73"/>
      <c r="R5" s="73"/>
    </row>
    <row r="6" spans="1:18" ht="39.75" customHeight="1">
      <c r="A6" s="79"/>
      <c r="B6" s="12" t="s">
        <v>66</v>
      </c>
      <c r="C6" s="78">
        <v>1000</v>
      </c>
      <c r="D6" s="14">
        <v>0.04</v>
      </c>
      <c r="E6" s="13" t="e">
        <f>#REF!+#REF!+#REF!+#REF!+#REF!+#REF!</f>
        <v>#REF!</v>
      </c>
      <c r="F6" s="40">
        <f t="shared" si="0"/>
        <v>40</v>
      </c>
      <c r="G6" s="59" t="e">
        <f t="shared" si="1"/>
        <v>#REF!</v>
      </c>
      <c r="H6" s="59" t="e">
        <f aca="true" t="shared" si="6" ref="H5:H7">G6*J6</f>
        <v>#REF!</v>
      </c>
      <c r="I6" s="61">
        <f t="shared" si="2"/>
        <v>14</v>
      </c>
      <c r="J6" s="14">
        <v>0.35</v>
      </c>
      <c r="K6" s="59" t="e">
        <f aca="true" t="shared" si="7" ref="K5:K7">G6*M6</f>
        <v>#REF!</v>
      </c>
      <c r="L6" s="61">
        <f t="shared" si="3"/>
        <v>12</v>
      </c>
      <c r="M6" s="14">
        <v>0.3</v>
      </c>
      <c r="N6" s="59" t="e">
        <f t="shared" si="4"/>
        <v>#REF!</v>
      </c>
      <c r="O6" s="61">
        <f t="shared" si="5"/>
        <v>3</v>
      </c>
      <c r="P6" s="16">
        <v>0.075</v>
      </c>
      <c r="Q6" s="73"/>
      <c r="R6" s="73"/>
    </row>
    <row r="7" spans="1:18" ht="39.75" customHeight="1">
      <c r="A7" s="38" t="s">
        <v>67</v>
      </c>
      <c r="B7" s="71" t="s">
        <v>65</v>
      </c>
      <c r="C7" s="78">
        <v>600</v>
      </c>
      <c r="D7" s="16">
        <v>0.048</v>
      </c>
      <c r="E7" s="13" t="e">
        <f>#REF!+#REF!+#REF!+#REF!</f>
        <v>#REF!</v>
      </c>
      <c r="F7" s="40">
        <f t="shared" si="0"/>
        <v>28.8</v>
      </c>
      <c r="G7" s="59" t="e">
        <f t="shared" si="1"/>
        <v>#REF!</v>
      </c>
      <c r="H7" s="59"/>
      <c r="I7" s="59">
        <f t="shared" si="2"/>
        <v>10.08</v>
      </c>
      <c r="J7" s="14">
        <v>0.35</v>
      </c>
      <c r="K7" s="59"/>
      <c r="L7" s="59">
        <f t="shared" si="3"/>
        <v>8.64</v>
      </c>
      <c r="M7" s="14">
        <v>0.3</v>
      </c>
      <c r="N7" s="59" t="e">
        <f t="shared" si="4"/>
        <v>#REF!</v>
      </c>
      <c r="O7" s="59">
        <f t="shared" si="5"/>
        <v>2.16</v>
      </c>
      <c r="P7" s="16">
        <v>0.075</v>
      </c>
      <c r="Q7" s="73"/>
      <c r="R7" s="73"/>
    </row>
    <row r="8" spans="1:18" ht="39.75" customHeight="1">
      <c r="A8" s="79"/>
      <c r="B8" s="12" t="s">
        <v>66</v>
      </c>
      <c r="C8" s="78">
        <v>600</v>
      </c>
      <c r="D8" s="16">
        <v>0.048</v>
      </c>
      <c r="E8" s="13" t="e">
        <f>#REF!+#REF!+#REF!+#REF!+#REF!+#REF!</f>
        <v>#REF!</v>
      </c>
      <c r="F8" s="40">
        <f t="shared" si="0"/>
        <v>28.8</v>
      </c>
      <c r="G8" s="59" t="e">
        <f t="shared" si="1"/>
        <v>#REF!</v>
      </c>
      <c r="H8" s="59" t="e">
        <f>G8*J8</f>
        <v>#REF!</v>
      </c>
      <c r="I8" s="59">
        <f aca="true" t="shared" si="8" ref="I8:I19">F8*J8</f>
        <v>10.08</v>
      </c>
      <c r="J8" s="14">
        <v>0.35</v>
      </c>
      <c r="K8" s="59" t="e">
        <f>G8*M8</f>
        <v>#REF!</v>
      </c>
      <c r="L8" s="59">
        <f t="shared" si="3"/>
        <v>8.64</v>
      </c>
      <c r="M8" s="14">
        <v>0.3</v>
      </c>
      <c r="N8" s="59" t="e">
        <f aca="true" t="shared" si="9" ref="N8:N13">G8*P8</f>
        <v>#REF!</v>
      </c>
      <c r="O8" s="59">
        <f t="shared" si="5"/>
        <v>2.16</v>
      </c>
      <c r="P8" s="16">
        <v>0.075</v>
      </c>
      <c r="Q8" s="73"/>
      <c r="R8" s="73"/>
    </row>
    <row r="9" spans="1:18" ht="39.75" customHeight="1">
      <c r="A9" s="12" t="s">
        <v>68</v>
      </c>
      <c r="B9" s="12" t="s">
        <v>66</v>
      </c>
      <c r="C9" s="78">
        <v>1000</v>
      </c>
      <c r="D9" s="16">
        <v>0.048</v>
      </c>
      <c r="E9" s="13" t="e">
        <f>#REF!+#REF!+#REF!+#REF!+#REF!+#REF!</f>
        <v>#REF!</v>
      </c>
      <c r="F9" s="40">
        <f aca="true" t="shared" si="10" ref="F9:F14">C9*D9</f>
        <v>48</v>
      </c>
      <c r="G9" s="59" t="e">
        <f aca="true" t="shared" si="11" ref="G9:G14">E9*F9</f>
        <v>#REF!</v>
      </c>
      <c r="H9" s="59" t="e">
        <f aca="true" t="shared" si="12" ref="H9:H14">G9*J9</f>
        <v>#REF!</v>
      </c>
      <c r="I9" s="62">
        <f t="shared" si="8"/>
        <v>16.799999999999997</v>
      </c>
      <c r="J9" s="14">
        <v>0.35</v>
      </c>
      <c r="K9" s="59" t="e">
        <f aca="true" t="shared" si="13" ref="K9:K14">G9*M9</f>
        <v>#REF!</v>
      </c>
      <c r="L9" s="62">
        <f aca="true" t="shared" si="14" ref="L9:L14">F9*M9</f>
        <v>14.399999999999999</v>
      </c>
      <c r="M9" s="14">
        <v>0.3</v>
      </c>
      <c r="N9" s="59" t="e">
        <f t="shared" si="9"/>
        <v>#REF!</v>
      </c>
      <c r="O9" s="62">
        <f aca="true" t="shared" si="15" ref="O9:O14">F9*P9</f>
        <v>3.5999999999999996</v>
      </c>
      <c r="P9" s="16">
        <v>0.075</v>
      </c>
      <c r="Q9" s="73"/>
      <c r="R9" s="73"/>
    </row>
    <row r="10" spans="1:18" ht="39.75" customHeight="1">
      <c r="A10" s="12" t="s">
        <v>69</v>
      </c>
      <c r="B10" s="12"/>
      <c r="C10" s="72">
        <v>2000</v>
      </c>
      <c r="D10" s="17">
        <v>0.1</v>
      </c>
      <c r="E10" s="13"/>
      <c r="F10" s="40">
        <f t="shared" si="10"/>
        <v>200</v>
      </c>
      <c r="G10" s="59">
        <f t="shared" si="11"/>
        <v>0</v>
      </c>
      <c r="H10" s="59">
        <f t="shared" si="12"/>
        <v>0</v>
      </c>
      <c r="I10" s="61">
        <f t="shared" si="8"/>
        <v>70</v>
      </c>
      <c r="J10" s="17">
        <v>0.35</v>
      </c>
      <c r="K10" s="59">
        <f t="shared" si="13"/>
        <v>0</v>
      </c>
      <c r="L10" s="61">
        <f t="shared" si="14"/>
        <v>60</v>
      </c>
      <c r="M10" s="17">
        <v>0.3</v>
      </c>
      <c r="N10" s="59">
        <f t="shared" si="9"/>
        <v>0</v>
      </c>
      <c r="O10" s="61">
        <f t="shared" si="15"/>
        <v>15</v>
      </c>
      <c r="P10" s="16">
        <v>0.075</v>
      </c>
      <c r="Q10" s="73"/>
      <c r="R10" s="73"/>
    </row>
    <row r="11" spans="1:18" ht="39.75" customHeight="1">
      <c r="A11" s="12" t="s">
        <v>70</v>
      </c>
      <c r="B11" s="12"/>
      <c r="C11" s="72">
        <v>1500</v>
      </c>
      <c r="D11" s="18">
        <v>0.048</v>
      </c>
      <c r="E11" s="13"/>
      <c r="F11" s="40">
        <f t="shared" si="10"/>
        <v>72</v>
      </c>
      <c r="G11" s="59">
        <f t="shared" si="11"/>
        <v>0</v>
      </c>
      <c r="H11" s="59">
        <f t="shared" si="12"/>
        <v>0</v>
      </c>
      <c r="I11" s="62">
        <f t="shared" si="8"/>
        <v>25.2</v>
      </c>
      <c r="J11" s="17">
        <v>0.35</v>
      </c>
      <c r="K11" s="59">
        <f t="shared" si="13"/>
        <v>0</v>
      </c>
      <c r="L11" s="62">
        <f t="shared" si="14"/>
        <v>21.599999999999998</v>
      </c>
      <c r="M11" s="17">
        <v>0.3</v>
      </c>
      <c r="N11" s="59">
        <f t="shared" si="9"/>
        <v>0</v>
      </c>
      <c r="O11" s="62">
        <f t="shared" si="15"/>
        <v>5.3999999999999995</v>
      </c>
      <c r="P11" s="16">
        <v>0.075</v>
      </c>
      <c r="Q11" s="73"/>
      <c r="R11" s="73"/>
    </row>
    <row r="12" spans="1:18" ht="39.75" customHeight="1">
      <c r="A12" s="12" t="s">
        <v>71</v>
      </c>
      <c r="B12" s="12"/>
      <c r="C12" s="72">
        <v>1000</v>
      </c>
      <c r="D12" s="17">
        <v>0.03</v>
      </c>
      <c r="E12" s="13"/>
      <c r="F12" s="40">
        <f t="shared" si="10"/>
        <v>30</v>
      </c>
      <c r="G12" s="59">
        <f t="shared" si="11"/>
        <v>0</v>
      </c>
      <c r="H12" s="59">
        <f t="shared" si="12"/>
        <v>0</v>
      </c>
      <c r="I12" s="62">
        <f t="shared" si="8"/>
        <v>10.5</v>
      </c>
      <c r="J12" s="17">
        <v>0.35</v>
      </c>
      <c r="K12" s="59">
        <f t="shared" si="13"/>
        <v>0</v>
      </c>
      <c r="L12" s="61">
        <f t="shared" si="14"/>
        <v>9</v>
      </c>
      <c r="M12" s="17">
        <v>0.3</v>
      </c>
      <c r="N12" s="59">
        <f t="shared" si="9"/>
        <v>0</v>
      </c>
      <c r="O12" s="59">
        <f t="shared" si="15"/>
        <v>2.25</v>
      </c>
      <c r="P12" s="16">
        <v>0.075</v>
      </c>
      <c r="Q12" s="73"/>
      <c r="R12" s="73"/>
    </row>
    <row r="13" spans="1:18" ht="39.75" customHeight="1">
      <c r="A13" s="12" t="s">
        <v>72</v>
      </c>
      <c r="B13" s="12"/>
      <c r="C13" s="72">
        <v>1500</v>
      </c>
      <c r="D13" s="18">
        <v>0.048</v>
      </c>
      <c r="E13" s="13"/>
      <c r="F13" s="40">
        <f t="shared" si="10"/>
        <v>72</v>
      </c>
      <c r="G13" s="59">
        <f t="shared" si="11"/>
        <v>0</v>
      </c>
      <c r="H13" s="59">
        <f t="shared" si="12"/>
        <v>0</v>
      </c>
      <c r="I13" s="62">
        <f t="shared" si="8"/>
        <v>25.2</v>
      </c>
      <c r="J13" s="17">
        <v>0.35</v>
      </c>
      <c r="K13" s="59">
        <f t="shared" si="13"/>
        <v>0</v>
      </c>
      <c r="L13" s="62">
        <f t="shared" si="14"/>
        <v>21.599999999999998</v>
      </c>
      <c r="M13" s="17">
        <v>0.3</v>
      </c>
      <c r="N13" s="59">
        <f t="shared" si="9"/>
        <v>0</v>
      </c>
      <c r="O13" s="62">
        <f t="shared" si="15"/>
        <v>5.3999999999999995</v>
      </c>
      <c r="P13" s="16">
        <v>0.075</v>
      </c>
      <c r="Q13" s="73"/>
      <c r="R13" s="73"/>
    </row>
    <row r="14" spans="1:18" ht="39.75" customHeight="1">
      <c r="A14" s="38" t="s">
        <v>73</v>
      </c>
      <c r="B14" s="71" t="s">
        <v>65</v>
      </c>
      <c r="C14" s="72">
        <v>1500</v>
      </c>
      <c r="D14" s="17">
        <v>0.06</v>
      </c>
      <c r="E14" s="13" t="e">
        <f>#REF!+#REF!+#REF!+#REF!</f>
        <v>#REF!</v>
      </c>
      <c r="F14" s="40">
        <f t="shared" si="10"/>
        <v>90</v>
      </c>
      <c r="G14" s="59" t="e">
        <f t="shared" si="11"/>
        <v>#REF!</v>
      </c>
      <c r="H14" s="59"/>
      <c r="I14" s="61">
        <f t="shared" si="8"/>
        <v>36</v>
      </c>
      <c r="J14" s="17">
        <v>0.4</v>
      </c>
      <c r="K14" s="59"/>
      <c r="L14" s="62">
        <f t="shared" si="14"/>
        <v>31.499999999999996</v>
      </c>
      <c r="M14" s="17">
        <v>0.35</v>
      </c>
      <c r="N14" s="59" t="e">
        <f>6*E14</f>
        <v>#REF!</v>
      </c>
      <c r="O14" s="61">
        <f t="shared" si="15"/>
        <v>6.002999999999999</v>
      </c>
      <c r="P14" s="65">
        <v>0.0667</v>
      </c>
      <c r="Q14" s="73"/>
      <c r="R14" s="73"/>
    </row>
    <row r="15" spans="1:18" ht="39.75" customHeight="1">
      <c r="A15" s="79"/>
      <c r="B15" s="12" t="s">
        <v>66</v>
      </c>
      <c r="C15" s="72">
        <v>1500</v>
      </c>
      <c r="D15" s="17">
        <v>0.06</v>
      </c>
      <c r="E15" s="13" t="e">
        <f>#REF!+#REF!+#REF!+#REF!+#REF!+#REF!</f>
        <v>#REF!</v>
      </c>
      <c r="F15" s="40">
        <f aca="true" t="shared" si="16" ref="F15:F18">C15*D15</f>
        <v>90</v>
      </c>
      <c r="G15" s="59" t="e">
        <f aca="true" t="shared" si="17" ref="G15:G18">E15*F15</f>
        <v>#REF!</v>
      </c>
      <c r="H15" s="59" t="e">
        <f aca="true" t="shared" si="18" ref="H15:H18">G15*J15</f>
        <v>#REF!</v>
      </c>
      <c r="I15" s="61">
        <f aca="true" t="shared" si="19" ref="I15:I22">F15*J15</f>
        <v>36</v>
      </c>
      <c r="J15" s="17">
        <v>0.4</v>
      </c>
      <c r="K15" s="59" t="e">
        <f aca="true" t="shared" si="20" ref="K15:K18">G15*M15</f>
        <v>#REF!</v>
      </c>
      <c r="L15" s="62">
        <f aca="true" t="shared" si="21" ref="L15:L18">F15*M15</f>
        <v>31.499999999999996</v>
      </c>
      <c r="M15" s="17">
        <v>0.35</v>
      </c>
      <c r="N15" s="59" t="e">
        <f>6*E15</f>
        <v>#REF!</v>
      </c>
      <c r="O15" s="61">
        <f aca="true" t="shared" si="22" ref="O15:O18">F15*P15</f>
        <v>6.002999999999999</v>
      </c>
      <c r="P15" s="65">
        <v>0.0667</v>
      </c>
      <c r="Q15" s="73"/>
      <c r="R15" s="73"/>
    </row>
    <row r="16" spans="1:18" ht="39.75" customHeight="1">
      <c r="A16" s="38" t="s">
        <v>29</v>
      </c>
      <c r="B16" s="71" t="s">
        <v>65</v>
      </c>
      <c r="C16" s="72">
        <v>500</v>
      </c>
      <c r="D16" s="17">
        <v>0.06</v>
      </c>
      <c r="E16" s="13" t="e">
        <f>#REF!+#REF!+#REF!+#REF!</f>
        <v>#REF!</v>
      </c>
      <c r="F16" s="40">
        <f t="shared" si="16"/>
        <v>30</v>
      </c>
      <c r="G16" s="59" t="e">
        <f t="shared" si="17"/>
        <v>#REF!</v>
      </c>
      <c r="H16" s="59"/>
      <c r="I16" s="61">
        <f t="shared" si="19"/>
        <v>12</v>
      </c>
      <c r="J16" s="17">
        <v>0.4</v>
      </c>
      <c r="K16" s="59"/>
      <c r="L16" s="61">
        <f t="shared" si="21"/>
        <v>6</v>
      </c>
      <c r="M16" s="17">
        <v>0.2</v>
      </c>
      <c r="N16" s="59" t="e">
        <f aca="true" t="shared" si="23" ref="N16:N22">G16*P16</f>
        <v>#REF!</v>
      </c>
      <c r="O16" s="59">
        <f t="shared" si="22"/>
        <v>2.25</v>
      </c>
      <c r="P16" s="16">
        <v>0.075</v>
      </c>
      <c r="Q16" s="73"/>
      <c r="R16" s="73"/>
    </row>
    <row r="17" spans="1:18" ht="39.75" customHeight="1">
      <c r="A17" s="79"/>
      <c r="B17" s="12" t="s">
        <v>66</v>
      </c>
      <c r="C17" s="72">
        <v>500</v>
      </c>
      <c r="D17" s="17">
        <v>0.06</v>
      </c>
      <c r="E17" s="13" t="e">
        <f>#REF!+#REF!+#REF!+#REF!+#REF!+#REF!</f>
        <v>#REF!</v>
      </c>
      <c r="F17" s="40">
        <f t="shared" si="16"/>
        <v>30</v>
      </c>
      <c r="G17" s="59" t="e">
        <f t="shared" si="17"/>
        <v>#REF!</v>
      </c>
      <c r="H17" s="59" t="e">
        <f t="shared" si="18"/>
        <v>#REF!</v>
      </c>
      <c r="I17" s="61">
        <f t="shared" si="19"/>
        <v>12</v>
      </c>
      <c r="J17" s="17">
        <v>0.4</v>
      </c>
      <c r="K17" s="59" t="e">
        <f t="shared" si="20"/>
        <v>#REF!</v>
      </c>
      <c r="L17" s="61">
        <f t="shared" si="21"/>
        <v>6</v>
      </c>
      <c r="M17" s="17">
        <v>0.2</v>
      </c>
      <c r="N17" s="59" t="e">
        <f t="shared" si="23"/>
        <v>#REF!</v>
      </c>
      <c r="O17" s="59">
        <f t="shared" si="22"/>
        <v>2.25</v>
      </c>
      <c r="P17" s="16">
        <v>0.075</v>
      </c>
      <c r="Q17" s="73"/>
      <c r="R17" s="73"/>
    </row>
    <row r="18" spans="1:18" ht="39.75" customHeight="1">
      <c r="A18" s="38" t="s">
        <v>28</v>
      </c>
      <c r="B18" s="71" t="s">
        <v>65</v>
      </c>
      <c r="C18" s="72">
        <v>1400</v>
      </c>
      <c r="D18" s="17">
        <v>0.04</v>
      </c>
      <c r="E18" s="13" t="e">
        <f>#REF!+#REF!+#REF!+#REF!</f>
        <v>#REF!</v>
      </c>
      <c r="F18" s="40">
        <f t="shared" si="16"/>
        <v>56</v>
      </c>
      <c r="G18" s="59" t="e">
        <f t="shared" si="17"/>
        <v>#REF!</v>
      </c>
      <c r="H18" s="59"/>
      <c r="I18" s="62">
        <f t="shared" si="19"/>
        <v>22.400000000000002</v>
      </c>
      <c r="J18" s="17">
        <v>0.4</v>
      </c>
      <c r="K18" s="59"/>
      <c r="L18" s="62">
        <f t="shared" si="21"/>
        <v>11.200000000000001</v>
      </c>
      <c r="M18" s="17">
        <v>0.2</v>
      </c>
      <c r="N18" s="59" t="e">
        <f t="shared" si="23"/>
        <v>#REF!</v>
      </c>
      <c r="O18" s="62">
        <f t="shared" si="22"/>
        <v>4.2</v>
      </c>
      <c r="P18" s="16">
        <v>0.075</v>
      </c>
      <c r="Q18" s="73"/>
      <c r="R18" s="73"/>
    </row>
    <row r="19" spans="1:18" ht="39.75" customHeight="1">
      <c r="A19" s="79"/>
      <c r="B19" s="12" t="s">
        <v>66</v>
      </c>
      <c r="C19" s="72">
        <v>1400</v>
      </c>
      <c r="D19" s="17">
        <v>0.04</v>
      </c>
      <c r="E19" s="13" t="e">
        <f>#REF!+#REF!+#REF!+#REF!+#REF!+#REF!</f>
        <v>#REF!</v>
      </c>
      <c r="F19" s="40">
        <f aca="true" t="shared" si="24" ref="F19:F42">C19*D19</f>
        <v>56</v>
      </c>
      <c r="G19" s="59" t="e">
        <f aca="true" t="shared" si="25" ref="G19:G42">E19*F19</f>
        <v>#REF!</v>
      </c>
      <c r="H19" s="59" t="e">
        <f aca="true" t="shared" si="26" ref="H19:H42">G19*J19</f>
        <v>#REF!</v>
      </c>
      <c r="I19" s="62">
        <f t="shared" si="19"/>
        <v>22.400000000000002</v>
      </c>
      <c r="J19" s="17">
        <v>0.4</v>
      </c>
      <c r="K19" s="59" t="e">
        <f aca="true" t="shared" si="27" ref="K19:K42">G19*M19</f>
        <v>#REF!</v>
      </c>
      <c r="L19" s="62">
        <f aca="true" t="shared" si="28" ref="L19:L42">F19*M19</f>
        <v>11.200000000000001</v>
      </c>
      <c r="M19" s="17">
        <v>0.2</v>
      </c>
      <c r="N19" s="59" t="e">
        <f t="shared" si="23"/>
        <v>#REF!</v>
      </c>
      <c r="O19" s="62">
        <f aca="true" t="shared" si="29" ref="O19:O42">F19*P19</f>
        <v>4.2</v>
      </c>
      <c r="P19" s="16">
        <v>0.075</v>
      </c>
      <c r="Q19" s="73"/>
      <c r="R19" s="73"/>
    </row>
    <row r="20" spans="1:18" ht="39.75" customHeight="1">
      <c r="A20" s="19" t="s">
        <v>74</v>
      </c>
      <c r="B20" s="19"/>
      <c r="C20" s="72">
        <v>4000</v>
      </c>
      <c r="D20" s="17">
        <v>0.06</v>
      </c>
      <c r="E20" s="13"/>
      <c r="F20" s="40">
        <f t="shared" si="24"/>
        <v>240</v>
      </c>
      <c r="G20" s="59">
        <f t="shared" si="25"/>
        <v>0</v>
      </c>
      <c r="H20" s="59">
        <f t="shared" si="26"/>
        <v>0</v>
      </c>
      <c r="I20" s="61">
        <f t="shared" si="19"/>
        <v>96</v>
      </c>
      <c r="J20" s="17">
        <v>0.4</v>
      </c>
      <c r="K20" s="59">
        <f t="shared" si="27"/>
        <v>0</v>
      </c>
      <c r="L20" s="61">
        <f t="shared" si="28"/>
        <v>48</v>
      </c>
      <c r="M20" s="17">
        <v>0.2</v>
      </c>
      <c r="N20" s="59">
        <f t="shared" si="23"/>
        <v>0</v>
      </c>
      <c r="O20" s="61">
        <f t="shared" si="29"/>
        <v>18</v>
      </c>
      <c r="P20" s="16">
        <v>0.075</v>
      </c>
      <c r="Q20" s="73"/>
      <c r="R20" s="73"/>
    </row>
    <row r="21" spans="1:18" ht="39.75" customHeight="1">
      <c r="A21" s="19" t="s">
        <v>75</v>
      </c>
      <c r="B21" s="19"/>
      <c r="C21" s="72">
        <v>8000</v>
      </c>
      <c r="D21" s="17">
        <v>0.06</v>
      </c>
      <c r="E21" s="13"/>
      <c r="F21" s="40">
        <f t="shared" si="24"/>
        <v>480</v>
      </c>
      <c r="G21" s="59">
        <f t="shared" si="25"/>
        <v>0</v>
      </c>
      <c r="H21" s="59">
        <f t="shared" si="26"/>
        <v>0</v>
      </c>
      <c r="I21" s="61">
        <f t="shared" si="19"/>
        <v>192</v>
      </c>
      <c r="J21" s="17">
        <v>0.4</v>
      </c>
      <c r="K21" s="59">
        <f t="shared" si="27"/>
        <v>0</v>
      </c>
      <c r="L21" s="61">
        <f t="shared" si="28"/>
        <v>96</v>
      </c>
      <c r="M21" s="17">
        <v>0.2</v>
      </c>
      <c r="N21" s="59">
        <f t="shared" si="23"/>
        <v>0</v>
      </c>
      <c r="O21" s="61">
        <f t="shared" si="29"/>
        <v>36</v>
      </c>
      <c r="P21" s="16">
        <v>0.075</v>
      </c>
      <c r="Q21" s="73"/>
      <c r="R21" s="73"/>
    </row>
    <row r="22" spans="1:18" ht="39.75" customHeight="1">
      <c r="A22" s="19" t="s">
        <v>76</v>
      </c>
      <c r="B22" s="19"/>
      <c r="C22" s="72">
        <v>6000</v>
      </c>
      <c r="D22" s="17">
        <v>0.06</v>
      </c>
      <c r="E22" s="13"/>
      <c r="F22" s="40">
        <f t="shared" si="24"/>
        <v>360</v>
      </c>
      <c r="G22" s="59">
        <f t="shared" si="25"/>
        <v>0</v>
      </c>
      <c r="H22" s="59">
        <f t="shared" si="26"/>
        <v>0</v>
      </c>
      <c r="I22" s="61">
        <f t="shared" si="19"/>
        <v>144</v>
      </c>
      <c r="J22" s="17">
        <v>0.4</v>
      </c>
      <c r="K22" s="59">
        <f t="shared" si="27"/>
        <v>0</v>
      </c>
      <c r="L22" s="61">
        <f t="shared" si="28"/>
        <v>72</v>
      </c>
      <c r="M22" s="17">
        <v>0.2</v>
      </c>
      <c r="N22" s="59">
        <f t="shared" si="23"/>
        <v>0</v>
      </c>
      <c r="O22" s="61">
        <f t="shared" si="29"/>
        <v>27</v>
      </c>
      <c r="P22" s="16">
        <v>0.075</v>
      </c>
      <c r="Q22" s="73"/>
      <c r="R22" s="73"/>
    </row>
    <row r="23" spans="8:17" ht="39.75" customHeight="1">
      <c r="H23" t="e">
        <f>SUM(H5:H22)</f>
        <v>#REF!</v>
      </c>
      <c r="I23">
        <f aca="true" t="shared" si="30" ref="I23:N23">SUM(I5:I22)</f>
        <v>768.6599999999999</v>
      </c>
      <c r="K23" t="e">
        <f t="shared" si="30"/>
        <v>#REF!</v>
      </c>
      <c r="L23">
        <f t="shared" si="30"/>
        <v>481.28</v>
      </c>
      <c r="N23" t="e">
        <f t="shared" si="30"/>
        <v>#REF!</v>
      </c>
      <c r="Q23" t="e">
        <f>SUM(N23,K23,H23)</f>
        <v>#REF!</v>
      </c>
    </row>
  </sheetData>
  <sheetProtection/>
  <mergeCells count="34">
    <mergeCell ref="A1:R1"/>
    <mergeCell ref="H3:J3"/>
    <mergeCell ref="K3:M3"/>
    <mergeCell ref="N3:P3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A5:A6"/>
    <mergeCell ref="A7:A8"/>
    <mergeCell ref="A14:A15"/>
    <mergeCell ref="A16:A17"/>
    <mergeCell ref="A18:A19"/>
    <mergeCell ref="C3:C4"/>
    <mergeCell ref="D3:D4"/>
    <mergeCell ref="E3:E4"/>
    <mergeCell ref="F3:F4"/>
    <mergeCell ref="G3:G4"/>
    <mergeCell ref="A3:B4"/>
    <mergeCell ref="Q3:R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 topLeftCell="A11">
      <selection activeCell="D19" sqref="D19"/>
    </sheetView>
  </sheetViews>
  <sheetFormatPr defaultColWidth="9.00390625" defaultRowHeight="14.25"/>
  <cols>
    <col min="1" max="1" width="12.625" style="2" customWidth="1"/>
    <col min="2" max="3" width="12.625" style="3" customWidth="1"/>
    <col min="4" max="7" width="12.625" style="0" customWidth="1"/>
    <col min="8" max="8" width="12.625" style="0" hidden="1" customWidth="1"/>
    <col min="9" max="10" width="12.625" style="0" customWidth="1"/>
    <col min="11" max="11" width="12.625" style="0" hidden="1" customWidth="1"/>
    <col min="12" max="14" width="12.625" style="0" customWidth="1"/>
  </cols>
  <sheetData>
    <row r="1" spans="1:14" ht="36">
      <c r="A1" s="4" t="s">
        <v>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2" ht="36">
      <c r="A2" s="4"/>
      <c r="D2" s="4"/>
      <c r="E2" s="4"/>
      <c r="F2" s="70"/>
      <c r="G2" s="70"/>
      <c r="H2" s="70"/>
      <c r="I2" s="70"/>
      <c r="J2" s="70"/>
      <c r="K2" s="70"/>
      <c r="L2" s="70"/>
    </row>
    <row r="3" spans="1:14" ht="30" customHeight="1">
      <c r="A3" s="76" t="s">
        <v>51</v>
      </c>
      <c r="B3" s="31" t="s">
        <v>52</v>
      </c>
      <c r="C3" s="31" t="s">
        <v>53</v>
      </c>
      <c r="D3" s="31" t="s">
        <v>54</v>
      </c>
      <c r="E3" s="31" t="s">
        <v>55</v>
      </c>
      <c r="F3" s="31" t="s">
        <v>56</v>
      </c>
      <c r="G3" s="54" t="s">
        <v>58</v>
      </c>
      <c r="H3" s="54"/>
      <c r="I3" s="55"/>
      <c r="J3" s="54" t="s">
        <v>59</v>
      </c>
      <c r="K3" s="54"/>
      <c r="L3" s="55"/>
      <c r="M3" s="73" t="s">
        <v>60</v>
      </c>
      <c r="N3" s="73"/>
    </row>
    <row r="4" spans="1:14" ht="19.5" customHeight="1">
      <c r="A4" s="77"/>
      <c r="B4" s="32"/>
      <c r="C4" s="32"/>
      <c r="D4" s="31"/>
      <c r="E4" s="31"/>
      <c r="F4" s="32"/>
      <c r="G4" s="56" t="s">
        <v>61</v>
      </c>
      <c r="H4" s="56" t="s">
        <v>62</v>
      </c>
      <c r="I4" s="56" t="s">
        <v>63</v>
      </c>
      <c r="J4" s="56" t="s">
        <v>61</v>
      </c>
      <c r="K4" s="56" t="s">
        <v>62</v>
      </c>
      <c r="L4" s="56" t="s">
        <v>63</v>
      </c>
      <c r="M4" s="73"/>
      <c r="N4" s="73"/>
    </row>
    <row r="5" spans="1:14" ht="39.75" customHeight="1">
      <c r="A5" s="12" t="s">
        <v>78</v>
      </c>
      <c r="B5" s="72">
        <v>3000</v>
      </c>
      <c r="C5" s="17">
        <v>0.1</v>
      </c>
      <c r="D5" s="13"/>
      <c r="E5" s="40">
        <f aca="true" t="shared" si="0" ref="E5:E23">B5*C5</f>
        <v>300</v>
      </c>
      <c r="F5" s="59">
        <f aca="true" t="shared" si="1" ref="F5:F23">D5*E5</f>
        <v>0</v>
      </c>
      <c r="G5" s="59">
        <f aca="true" t="shared" si="2" ref="G5:G23">F5*I5</f>
        <v>0</v>
      </c>
      <c r="H5" s="61">
        <f aca="true" t="shared" si="3" ref="H5:H23">E5*I5</f>
        <v>150</v>
      </c>
      <c r="I5" s="17">
        <v>0.5</v>
      </c>
      <c r="J5" s="59">
        <f aca="true" t="shared" si="4" ref="J5:J23">F5*L5</f>
        <v>0</v>
      </c>
      <c r="K5" s="61">
        <f aca="true" t="shared" si="5" ref="K5:K23">E5*L5</f>
        <v>45</v>
      </c>
      <c r="L5" s="14">
        <v>0.15</v>
      </c>
      <c r="M5" s="73"/>
      <c r="N5" s="73"/>
    </row>
    <row r="6" spans="1:14" ht="39.75" customHeight="1">
      <c r="A6" s="12" t="s">
        <v>79</v>
      </c>
      <c r="B6" s="72">
        <v>5000</v>
      </c>
      <c r="C6" s="17">
        <v>0.04</v>
      </c>
      <c r="D6" s="13"/>
      <c r="E6" s="40">
        <f t="shared" si="0"/>
        <v>200</v>
      </c>
      <c r="F6" s="59">
        <f t="shared" si="1"/>
        <v>0</v>
      </c>
      <c r="G6" s="59">
        <f t="shared" si="2"/>
        <v>0</v>
      </c>
      <c r="H6" s="61">
        <f t="shared" si="3"/>
        <v>100</v>
      </c>
      <c r="I6" s="17">
        <v>0.5</v>
      </c>
      <c r="J6" s="59">
        <f t="shared" si="4"/>
        <v>0</v>
      </c>
      <c r="K6" s="61">
        <f t="shared" si="5"/>
        <v>30</v>
      </c>
      <c r="L6" s="14">
        <v>0.15</v>
      </c>
      <c r="M6" s="73"/>
      <c r="N6" s="73"/>
    </row>
    <row r="7" spans="1:14" ht="39.75" customHeight="1">
      <c r="A7" s="19" t="s">
        <v>80</v>
      </c>
      <c r="B7" s="72">
        <v>900</v>
      </c>
      <c r="C7" s="17">
        <v>0.1</v>
      </c>
      <c r="D7" s="13"/>
      <c r="E7" s="40">
        <f t="shared" si="0"/>
        <v>90</v>
      </c>
      <c r="F7" s="59">
        <f t="shared" si="1"/>
        <v>0</v>
      </c>
      <c r="G7" s="59">
        <f t="shared" si="2"/>
        <v>0</v>
      </c>
      <c r="H7" s="61">
        <f t="shared" si="3"/>
        <v>45</v>
      </c>
      <c r="I7" s="17">
        <v>0.5</v>
      </c>
      <c r="J7" s="59">
        <f t="shared" si="4"/>
        <v>0</v>
      </c>
      <c r="K7" s="62">
        <f t="shared" si="5"/>
        <v>13.5</v>
      </c>
      <c r="L7" s="14">
        <v>0.15</v>
      </c>
      <c r="M7" s="73"/>
      <c r="N7" s="73"/>
    </row>
    <row r="8" spans="1:14" ht="39.75" customHeight="1">
      <c r="A8" s="19" t="s">
        <v>81</v>
      </c>
      <c r="B8" s="72">
        <v>1500</v>
      </c>
      <c r="C8" s="17">
        <v>0.1</v>
      </c>
      <c r="D8" s="13"/>
      <c r="E8" s="40">
        <f t="shared" si="0"/>
        <v>150</v>
      </c>
      <c r="F8" s="59">
        <f t="shared" si="1"/>
        <v>0</v>
      </c>
      <c r="G8" s="59">
        <f t="shared" si="2"/>
        <v>0</v>
      </c>
      <c r="H8" s="61">
        <f t="shared" si="3"/>
        <v>75</v>
      </c>
      <c r="I8" s="17">
        <v>0.5</v>
      </c>
      <c r="J8" s="59">
        <f t="shared" si="4"/>
        <v>0</v>
      </c>
      <c r="K8" s="62">
        <f t="shared" si="5"/>
        <v>22.5</v>
      </c>
      <c r="L8" s="14">
        <v>0.15</v>
      </c>
      <c r="M8" s="73"/>
      <c r="N8" s="73"/>
    </row>
    <row r="9" spans="1:14" ht="39.75" customHeight="1">
      <c r="A9" s="19" t="s">
        <v>82</v>
      </c>
      <c r="B9" s="72">
        <v>2000</v>
      </c>
      <c r="C9" s="17">
        <v>0.1</v>
      </c>
      <c r="D9" s="13"/>
      <c r="E9" s="40">
        <f t="shared" si="0"/>
        <v>200</v>
      </c>
      <c r="F9" s="59">
        <f t="shared" si="1"/>
        <v>0</v>
      </c>
      <c r="G9" s="59">
        <f t="shared" si="2"/>
        <v>0</v>
      </c>
      <c r="H9" s="61">
        <f t="shared" si="3"/>
        <v>100</v>
      </c>
      <c r="I9" s="17">
        <v>0.5</v>
      </c>
      <c r="J9" s="59">
        <f t="shared" si="4"/>
        <v>0</v>
      </c>
      <c r="K9" s="61">
        <f t="shared" si="5"/>
        <v>30</v>
      </c>
      <c r="L9" s="14">
        <v>0.15</v>
      </c>
      <c r="M9" s="73"/>
      <c r="N9" s="73"/>
    </row>
    <row r="10" spans="1:14" ht="39.75" customHeight="1">
      <c r="A10" s="19" t="s">
        <v>83</v>
      </c>
      <c r="B10" s="72">
        <v>900</v>
      </c>
      <c r="C10" s="17">
        <v>0.06</v>
      </c>
      <c r="D10" s="13"/>
      <c r="E10" s="40">
        <f t="shared" si="0"/>
        <v>54</v>
      </c>
      <c r="F10" s="59">
        <f t="shared" si="1"/>
        <v>0</v>
      </c>
      <c r="G10" s="59">
        <f t="shared" si="2"/>
        <v>0</v>
      </c>
      <c r="H10" s="61">
        <f t="shared" si="3"/>
        <v>27</v>
      </c>
      <c r="I10" s="17">
        <v>0.5</v>
      </c>
      <c r="J10" s="59">
        <f t="shared" si="4"/>
        <v>0</v>
      </c>
      <c r="K10" s="62">
        <f t="shared" si="5"/>
        <v>8.1</v>
      </c>
      <c r="L10" s="14">
        <v>0.15</v>
      </c>
      <c r="M10" s="73"/>
      <c r="N10" s="73"/>
    </row>
    <row r="11" spans="1:14" ht="39.75" customHeight="1">
      <c r="A11" s="19" t="s">
        <v>84</v>
      </c>
      <c r="B11" s="72">
        <v>1500</v>
      </c>
      <c r="C11" s="17">
        <v>0.06</v>
      </c>
      <c r="D11" s="13"/>
      <c r="E11" s="40">
        <f t="shared" si="0"/>
        <v>90</v>
      </c>
      <c r="F11" s="59">
        <f t="shared" si="1"/>
        <v>0</v>
      </c>
      <c r="G11" s="59">
        <f t="shared" si="2"/>
        <v>0</v>
      </c>
      <c r="H11" s="61">
        <f t="shared" si="3"/>
        <v>45</v>
      </c>
      <c r="I11" s="17">
        <v>0.5</v>
      </c>
      <c r="J11" s="59">
        <f t="shared" si="4"/>
        <v>0</v>
      </c>
      <c r="K11" s="62">
        <f t="shared" si="5"/>
        <v>13.5</v>
      </c>
      <c r="L11" s="14">
        <v>0.15</v>
      </c>
      <c r="M11" s="73"/>
      <c r="N11" s="73"/>
    </row>
    <row r="12" spans="1:14" ht="39.75" customHeight="1">
      <c r="A12" s="19" t="s">
        <v>85</v>
      </c>
      <c r="B12" s="72">
        <v>2000</v>
      </c>
      <c r="C12" s="17">
        <v>0.06</v>
      </c>
      <c r="D12" s="13"/>
      <c r="E12" s="40">
        <f t="shared" si="0"/>
        <v>120</v>
      </c>
      <c r="F12" s="59">
        <f t="shared" si="1"/>
        <v>0</v>
      </c>
      <c r="G12" s="59">
        <f t="shared" si="2"/>
        <v>0</v>
      </c>
      <c r="H12" s="61">
        <f t="shared" si="3"/>
        <v>60</v>
      </c>
      <c r="I12" s="17">
        <v>0.5</v>
      </c>
      <c r="J12" s="59">
        <f t="shared" si="4"/>
        <v>0</v>
      </c>
      <c r="K12" s="61">
        <f t="shared" si="5"/>
        <v>18</v>
      </c>
      <c r="L12" s="14">
        <v>0.15</v>
      </c>
      <c r="M12" s="73"/>
      <c r="N12" s="73"/>
    </row>
    <row r="13" spans="1:14" ht="39.75" customHeight="1">
      <c r="A13" s="19" t="s">
        <v>86</v>
      </c>
      <c r="B13" s="72">
        <v>3000</v>
      </c>
      <c r="C13" s="17">
        <v>0.1</v>
      </c>
      <c r="D13" s="13"/>
      <c r="E13" s="40">
        <f t="shared" si="0"/>
        <v>300</v>
      </c>
      <c r="F13" s="59">
        <f t="shared" si="1"/>
        <v>0</v>
      </c>
      <c r="G13" s="59">
        <f t="shared" si="2"/>
        <v>0</v>
      </c>
      <c r="H13" s="61">
        <f t="shared" si="3"/>
        <v>150</v>
      </c>
      <c r="I13" s="17">
        <v>0.5</v>
      </c>
      <c r="J13" s="59">
        <f t="shared" si="4"/>
        <v>0</v>
      </c>
      <c r="K13" s="61">
        <f t="shared" si="5"/>
        <v>45</v>
      </c>
      <c r="L13" s="14">
        <v>0.15</v>
      </c>
      <c r="M13" s="73"/>
      <c r="N13" s="73"/>
    </row>
    <row r="14" spans="1:14" ht="39.75" customHeight="1">
      <c r="A14" s="19" t="s">
        <v>87</v>
      </c>
      <c r="B14" s="72">
        <v>5000</v>
      </c>
      <c r="C14" s="17">
        <v>0.1</v>
      </c>
      <c r="D14" s="13"/>
      <c r="E14" s="40">
        <f t="shared" si="0"/>
        <v>500</v>
      </c>
      <c r="F14" s="59">
        <f t="shared" si="1"/>
        <v>0</v>
      </c>
      <c r="G14" s="59">
        <f t="shared" si="2"/>
        <v>0</v>
      </c>
      <c r="H14" s="61">
        <f t="shared" si="3"/>
        <v>250</v>
      </c>
      <c r="I14" s="17">
        <v>0.5</v>
      </c>
      <c r="J14" s="59">
        <f t="shared" si="4"/>
        <v>0</v>
      </c>
      <c r="K14" s="61">
        <f t="shared" si="5"/>
        <v>75</v>
      </c>
      <c r="L14" s="14">
        <v>0.15</v>
      </c>
      <c r="M14" s="73"/>
      <c r="N14" s="73"/>
    </row>
    <row r="15" spans="1:14" ht="39.75" customHeight="1">
      <c r="A15" s="19" t="s">
        <v>88</v>
      </c>
      <c r="B15" s="72">
        <v>3000</v>
      </c>
      <c r="C15" s="17">
        <v>0.06</v>
      </c>
      <c r="D15" s="13" t="e">
        <f>#REF!</f>
        <v>#REF!</v>
      </c>
      <c r="E15" s="40">
        <f t="shared" si="0"/>
        <v>180</v>
      </c>
      <c r="F15" s="59" t="e">
        <f t="shared" si="1"/>
        <v>#REF!</v>
      </c>
      <c r="G15" s="59" t="e">
        <f t="shared" si="2"/>
        <v>#REF!</v>
      </c>
      <c r="H15" s="61">
        <f t="shared" si="3"/>
        <v>90</v>
      </c>
      <c r="I15" s="17">
        <v>0.5</v>
      </c>
      <c r="J15" s="59" t="e">
        <f t="shared" si="4"/>
        <v>#REF!</v>
      </c>
      <c r="K15" s="61">
        <f t="shared" si="5"/>
        <v>27</v>
      </c>
      <c r="L15" s="14">
        <v>0.15</v>
      </c>
      <c r="M15" s="73"/>
      <c r="N15" s="73"/>
    </row>
    <row r="16" spans="1:14" ht="39.75" customHeight="1">
      <c r="A16" s="19" t="s">
        <v>89</v>
      </c>
      <c r="B16" s="72">
        <v>5000</v>
      </c>
      <c r="C16" s="17">
        <v>0.06</v>
      </c>
      <c r="D16" s="13"/>
      <c r="E16" s="40">
        <f t="shared" si="0"/>
        <v>300</v>
      </c>
      <c r="F16" s="59">
        <f t="shared" si="1"/>
        <v>0</v>
      </c>
      <c r="G16" s="59">
        <f t="shared" si="2"/>
        <v>0</v>
      </c>
      <c r="H16" s="61">
        <f t="shared" si="3"/>
        <v>150</v>
      </c>
      <c r="I16" s="17">
        <v>0.5</v>
      </c>
      <c r="J16" s="59">
        <f t="shared" si="4"/>
        <v>0</v>
      </c>
      <c r="K16" s="61">
        <f t="shared" si="5"/>
        <v>45</v>
      </c>
      <c r="L16" s="14">
        <v>0.15</v>
      </c>
      <c r="M16" s="73"/>
      <c r="N16" s="73"/>
    </row>
    <row r="17" spans="1:14" ht="39.75" customHeight="1">
      <c r="A17" s="12" t="s">
        <v>90</v>
      </c>
      <c r="B17" s="72">
        <v>3000</v>
      </c>
      <c r="C17" s="17">
        <v>0.06</v>
      </c>
      <c r="D17" s="13"/>
      <c r="E17" s="40">
        <f t="shared" si="0"/>
        <v>180</v>
      </c>
      <c r="F17" s="59">
        <f t="shared" si="1"/>
        <v>0</v>
      </c>
      <c r="G17" s="59">
        <f t="shared" si="2"/>
        <v>0</v>
      </c>
      <c r="H17" s="61">
        <f t="shared" si="3"/>
        <v>72</v>
      </c>
      <c r="I17" s="17">
        <v>0.4</v>
      </c>
      <c r="J17" s="59">
        <f t="shared" si="4"/>
        <v>0</v>
      </c>
      <c r="K17" s="61">
        <f t="shared" si="5"/>
        <v>27</v>
      </c>
      <c r="L17" s="14">
        <v>0.15</v>
      </c>
      <c r="M17" s="73"/>
      <c r="N17" s="73"/>
    </row>
    <row r="18" spans="1:14" ht="39.75" customHeight="1">
      <c r="A18" s="12" t="s">
        <v>91</v>
      </c>
      <c r="B18" s="72">
        <v>10000</v>
      </c>
      <c r="C18" s="17">
        <v>0.04</v>
      </c>
      <c r="D18" s="13"/>
      <c r="E18" s="40">
        <f t="shared" si="0"/>
        <v>400</v>
      </c>
      <c r="F18" s="59">
        <f t="shared" si="1"/>
        <v>0</v>
      </c>
      <c r="G18" s="59">
        <f t="shared" si="2"/>
        <v>0</v>
      </c>
      <c r="H18" s="61">
        <f t="shared" si="3"/>
        <v>160</v>
      </c>
      <c r="I18" s="17">
        <v>0.4</v>
      </c>
      <c r="J18" s="59">
        <f t="shared" si="4"/>
        <v>0</v>
      </c>
      <c r="K18" s="61">
        <f t="shared" si="5"/>
        <v>60</v>
      </c>
      <c r="L18" s="14">
        <v>0.15</v>
      </c>
      <c r="M18" s="73"/>
      <c r="N18" s="73"/>
    </row>
    <row r="19" spans="1:14" ht="39.75" customHeight="1">
      <c r="A19" s="12" t="s">
        <v>92</v>
      </c>
      <c r="B19" s="72">
        <v>30</v>
      </c>
      <c r="C19" s="17">
        <v>0.02</v>
      </c>
      <c r="D19" s="13" t="e">
        <f>#REF!</f>
        <v>#REF!</v>
      </c>
      <c r="E19" s="40">
        <f t="shared" si="0"/>
        <v>0.6</v>
      </c>
      <c r="F19" s="59" t="e">
        <f t="shared" si="1"/>
        <v>#REF!</v>
      </c>
      <c r="G19" s="59" t="e">
        <f t="shared" si="2"/>
        <v>#REF!</v>
      </c>
      <c r="H19" s="62">
        <f t="shared" si="3"/>
        <v>0.3</v>
      </c>
      <c r="I19" s="17">
        <v>0.5</v>
      </c>
      <c r="J19" s="59" t="e">
        <f t="shared" si="4"/>
        <v>#REF!</v>
      </c>
      <c r="K19" s="59">
        <f t="shared" si="5"/>
        <v>0.06</v>
      </c>
      <c r="L19" s="14">
        <v>0.1</v>
      </c>
      <c r="M19" s="73"/>
      <c r="N19" s="73"/>
    </row>
    <row r="20" spans="1:14" ht="39.75" customHeight="1">
      <c r="A20" s="12" t="s">
        <v>93</v>
      </c>
      <c r="B20" s="72">
        <v>5</v>
      </c>
      <c r="C20" s="17">
        <v>0.04</v>
      </c>
      <c r="D20" s="13"/>
      <c r="E20" s="40">
        <f t="shared" si="0"/>
        <v>0.2</v>
      </c>
      <c r="F20" s="59">
        <f t="shared" si="1"/>
        <v>0</v>
      </c>
      <c r="G20" s="59">
        <f t="shared" si="2"/>
        <v>0</v>
      </c>
      <c r="H20" s="62">
        <f t="shared" si="3"/>
        <v>0.1</v>
      </c>
      <c r="I20" s="17">
        <v>0.5</v>
      </c>
      <c r="J20" s="59">
        <f t="shared" si="4"/>
        <v>0</v>
      </c>
      <c r="K20" s="59">
        <f t="shared" si="5"/>
        <v>0.020000000000000004</v>
      </c>
      <c r="L20" s="14">
        <v>0.1</v>
      </c>
      <c r="M20" s="73"/>
      <c r="N20" s="73"/>
    </row>
    <row r="21" spans="1:14" ht="39.75" customHeight="1">
      <c r="A21" s="12" t="s">
        <v>94</v>
      </c>
      <c r="B21" s="72">
        <v>20</v>
      </c>
      <c r="C21" s="17">
        <v>0.02</v>
      </c>
      <c r="D21" s="13"/>
      <c r="E21" s="40">
        <f t="shared" si="0"/>
        <v>0.4</v>
      </c>
      <c r="F21" s="59">
        <f t="shared" si="1"/>
        <v>0</v>
      </c>
      <c r="G21" s="59">
        <f t="shared" si="2"/>
        <v>0</v>
      </c>
      <c r="H21" s="62">
        <f t="shared" si="3"/>
        <v>0.2</v>
      </c>
      <c r="I21" s="17">
        <v>0.5</v>
      </c>
      <c r="J21" s="59">
        <f t="shared" si="4"/>
        <v>0</v>
      </c>
      <c r="K21" s="59">
        <f t="shared" si="5"/>
        <v>0.04000000000000001</v>
      </c>
      <c r="L21" s="14">
        <v>0.1</v>
      </c>
      <c r="M21" s="73"/>
      <c r="N21" s="73"/>
    </row>
    <row r="22" spans="1:14" ht="39.75" customHeight="1">
      <c r="A22" s="12" t="s">
        <v>95</v>
      </c>
      <c r="B22" s="72">
        <v>40</v>
      </c>
      <c r="C22" s="17">
        <v>0.04</v>
      </c>
      <c r="D22" s="13"/>
      <c r="E22" s="40">
        <f t="shared" si="0"/>
        <v>1.6</v>
      </c>
      <c r="F22" s="59">
        <f t="shared" si="1"/>
        <v>0</v>
      </c>
      <c r="G22" s="59">
        <f t="shared" si="2"/>
        <v>0</v>
      </c>
      <c r="H22" s="62">
        <f t="shared" si="3"/>
        <v>0.8</v>
      </c>
      <c r="I22" s="17">
        <v>0.5</v>
      </c>
      <c r="J22" s="59">
        <f t="shared" si="4"/>
        <v>0</v>
      </c>
      <c r="K22" s="59">
        <f t="shared" si="5"/>
        <v>0.16000000000000003</v>
      </c>
      <c r="L22" s="14">
        <v>0.1</v>
      </c>
      <c r="M22" s="73"/>
      <c r="N22" s="73"/>
    </row>
    <row r="23" spans="1:14" ht="39.75" customHeight="1">
      <c r="A23" s="12" t="s">
        <v>96</v>
      </c>
      <c r="B23" s="72">
        <v>5000</v>
      </c>
      <c r="C23" s="17">
        <v>0.08</v>
      </c>
      <c r="D23" s="13"/>
      <c r="E23" s="40">
        <f t="shared" si="0"/>
        <v>400</v>
      </c>
      <c r="F23" s="59">
        <f t="shared" si="1"/>
        <v>0</v>
      </c>
      <c r="G23" s="59">
        <f t="shared" si="2"/>
        <v>0</v>
      </c>
      <c r="H23" s="61">
        <f t="shared" si="3"/>
        <v>200</v>
      </c>
      <c r="I23" s="17">
        <v>0.5</v>
      </c>
      <c r="J23" s="59">
        <f t="shared" si="4"/>
        <v>0</v>
      </c>
      <c r="K23" s="61">
        <f t="shared" si="5"/>
        <v>40</v>
      </c>
      <c r="L23" s="14">
        <v>0.1</v>
      </c>
      <c r="M23" s="73"/>
      <c r="N23" s="73"/>
    </row>
    <row r="24" spans="7:13" ht="39.75" customHeight="1">
      <c r="G24" t="e">
        <f>SUM(G5:G23)</f>
        <v>#REF!</v>
      </c>
      <c r="H24">
        <f>SUM(H5:H23)</f>
        <v>1675.3999999999999</v>
      </c>
      <c r="J24" t="e">
        <f>SUM(J5:J23)</f>
        <v>#REF!</v>
      </c>
      <c r="M24" t="e">
        <f>SUM(J24,G24)</f>
        <v>#REF!</v>
      </c>
    </row>
  </sheetData>
  <sheetProtection/>
  <mergeCells count="29">
    <mergeCell ref="A1:N1"/>
    <mergeCell ref="G3:I3"/>
    <mergeCell ref="J3:L3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A3:A4"/>
    <mergeCell ref="B3:B4"/>
    <mergeCell ref="C3:C4"/>
    <mergeCell ref="D3:D4"/>
    <mergeCell ref="E3:E4"/>
    <mergeCell ref="F3:F4"/>
    <mergeCell ref="M3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"/>
  <sheetViews>
    <sheetView zoomScaleSheetLayoutView="100" workbookViewId="0" topLeftCell="A1">
      <selection activeCell="E5" sqref="E5"/>
    </sheetView>
  </sheetViews>
  <sheetFormatPr defaultColWidth="9.00390625" defaultRowHeight="14.25"/>
  <cols>
    <col min="1" max="10" width="12.625" style="0" customWidth="1"/>
    <col min="11" max="11" width="12.625" style="0" hidden="1" customWidth="1"/>
    <col min="12" max="13" width="12.625" style="0" customWidth="1"/>
    <col min="14" max="14" width="12.625" style="0" hidden="1" customWidth="1"/>
    <col min="15" max="17" width="12.625" style="0" customWidth="1"/>
    <col min="19" max="19" width="12.625" style="0" bestFit="1" customWidth="1"/>
  </cols>
  <sheetData>
    <row r="1" spans="1:17" ht="36">
      <c r="A1" s="4" t="s">
        <v>97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5" ht="36">
      <c r="A2" s="4"/>
      <c r="B2" s="4"/>
      <c r="C2" s="3"/>
      <c r="D2" s="3"/>
      <c r="E2" s="4"/>
      <c r="F2" s="4"/>
      <c r="G2" s="70"/>
      <c r="H2" s="70"/>
      <c r="I2" s="70"/>
      <c r="J2" s="70"/>
      <c r="K2" s="70"/>
      <c r="L2" s="70"/>
      <c r="M2" s="70"/>
      <c r="N2" s="70"/>
      <c r="O2" s="70"/>
    </row>
    <row r="3" spans="1:17" ht="30" customHeight="1">
      <c r="A3" s="31" t="s">
        <v>51</v>
      </c>
      <c r="B3" s="31"/>
      <c r="C3" s="31" t="s">
        <v>52</v>
      </c>
      <c r="D3" s="31" t="s">
        <v>53</v>
      </c>
      <c r="E3" s="31" t="s">
        <v>54</v>
      </c>
      <c r="F3" s="31" t="s">
        <v>55</v>
      </c>
      <c r="G3" s="31" t="s">
        <v>56</v>
      </c>
      <c r="H3" s="54" t="s">
        <v>57</v>
      </c>
      <c r="I3" s="55"/>
      <c r="J3" s="54" t="s">
        <v>58</v>
      </c>
      <c r="K3" s="54"/>
      <c r="L3" s="55"/>
      <c r="M3" s="54" t="s">
        <v>59</v>
      </c>
      <c r="N3" s="54"/>
      <c r="O3" s="55"/>
      <c r="P3" s="73" t="s">
        <v>60</v>
      </c>
      <c r="Q3" s="73"/>
    </row>
    <row r="4" spans="1:17" ht="19.5" customHeight="1">
      <c r="A4" s="31"/>
      <c r="B4" s="31"/>
      <c r="C4" s="32"/>
      <c r="D4" s="32"/>
      <c r="E4" s="31"/>
      <c r="F4" s="31"/>
      <c r="G4" s="32"/>
      <c r="H4" s="56" t="s">
        <v>61</v>
      </c>
      <c r="I4" s="56" t="s">
        <v>63</v>
      </c>
      <c r="J4" s="56" t="s">
        <v>61</v>
      </c>
      <c r="K4" s="56" t="s">
        <v>62</v>
      </c>
      <c r="L4" s="56" t="s">
        <v>63</v>
      </c>
      <c r="M4" s="56" t="s">
        <v>61</v>
      </c>
      <c r="N4" s="56" t="s">
        <v>62</v>
      </c>
      <c r="O4" s="56" t="s">
        <v>63</v>
      </c>
      <c r="P4" s="73"/>
      <c r="Q4" s="73"/>
    </row>
    <row r="5" spans="1:17" ht="39.75" customHeight="1">
      <c r="A5" s="38" t="s">
        <v>98</v>
      </c>
      <c r="B5" s="71" t="s">
        <v>65</v>
      </c>
      <c r="C5" s="72">
        <v>400</v>
      </c>
      <c r="D5" s="17">
        <v>0.1</v>
      </c>
      <c r="E5" s="13" t="e">
        <f>#REF!+#REF!+#REF!+#REF!</f>
        <v>#REF!</v>
      </c>
      <c r="F5" s="40">
        <v>40</v>
      </c>
      <c r="G5" s="59" t="e">
        <f>E5*F5</f>
        <v>#REF!</v>
      </c>
      <c r="H5" s="61">
        <v>0</v>
      </c>
      <c r="I5" s="14">
        <v>0</v>
      </c>
      <c r="J5" s="59" t="e">
        <f>G5*L5</f>
        <v>#REF!</v>
      </c>
      <c r="K5" s="61">
        <f>F5*L5</f>
        <v>0</v>
      </c>
      <c r="L5" s="17">
        <v>0</v>
      </c>
      <c r="M5" s="59" t="e">
        <f>G5*O5</f>
        <v>#REF!</v>
      </c>
      <c r="N5" s="61">
        <f>F5*O5</f>
        <v>4</v>
      </c>
      <c r="O5" s="14">
        <v>0.1</v>
      </c>
      <c r="P5" s="73"/>
      <c r="Q5" s="73"/>
    </row>
    <row r="6" spans="1:17" ht="39.75" customHeight="1">
      <c r="A6" s="38"/>
      <c r="B6" s="12" t="s">
        <v>66</v>
      </c>
      <c r="C6" s="72">
        <v>400</v>
      </c>
      <c r="D6" s="17">
        <v>0.1</v>
      </c>
      <c r="E6" s="13" t="e">
        <f>#REF!+#REF!+#REF!+#REF!+#REF!+#REF!</f>
        <v>#REF!</v>
      </c>
      <c r="F6" s="40">
        <v>40</v>
      </c>
      <c r="G6" s="59" t="e">
        <f>E6*F6</f>
        <v>#REF!</v>
      </c>
      <c r="H6" s="61">
        <v>0</v>
      </c>
      <c r="I6" s="14">
        <v>0</v>
      </c>
      <c r="J6" s="59" t="e">
        <f>G6*L6</f>
        <v>#REF!</v>
      </c>
      <c r="K6" s="61">
        <f>F6*L6</f>
        <v>12</v>
      </c>
      <c r="L6" s="17">
        <v>0.3</v>
      </c>
      <c r="M6" s="59" t="e">
        <f>G6*O6</f>
        <v>#REF!</v>
      </c>
      <c r="N6" s="61">
        <f>F6*O6</f>
        <v>4</v>
      </c>
      <c r="O6" s="14">
        <v>0.1</v>
      </c>
      <c r="P6" s="74"/>
      <c r="Q6" s="75"/>
    </row>
    <row r="7" spans="10:16" ht="39.75" customHeight="1">
      <c r="J7" t="e">
        <f>SUM(J5:J6)</f>
        <v>#REF!</v>
      </c>
      <c r="K7">
        <f>SUM(K5:K6)</f>
        <v>12</v>
      </c>
      <c r="M7" t="e">
        <f>SUM(M5:M6)</f>
        <v>#REF!</v>
      </c>
      <c r="P7" t="e">
        <f>SUM(J7,M7)</f>
        <v>#REF!</v>
      </c>
    </row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</sheetData>
  <sheetProtection/>
  <mergeCells count="14">
    <mergeCell ref="A1:Q1"/>
    <mergeCell ref="H3:I3"/>
    <mergeCell ref="J3:L3"/>
    <mergeCell ref="M3:O3"/>
    <mergeCell ref="P5:Q5"/>
    <mergeCell ref="P6:Q6"/>
    <mergeCell ref="A5:A6"/>
    <mergeCell ref="C3:C4"/>
    <mergeCell ref="D3:D4"/>
    <mergeCell ref="E3:E4"/>
    <mergeCell ref="F3:F4"/>
    <mergeCell ref="G3:G4"/>
    <mergeCell ref="A3:B4"/>
    <mergeCell ref="P3:Q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6"/>
  <sheetViews>
    <sheetView zoomScaleSheetLayoutView="100" workbookViewId="0" topLeftCell="A3">
      <selection activeCell="G10" sqref="G10:G20"/>
    </sheetView>
  </sheetViews>
  <sheetFormatPr defaultColWidth="9.00390625" defaultRowHeight="24.75" customHeight="1"/>
  <cols>
    <col min="1" max="2" width="12.125" style="22" customWidth="1"/>
    <col min="3" max="3" width="22.00390625" style="22" customWidth="1"/>
    <col min="4" max="10" width="12.625" style="22" customWidth="1"/>
    <col min="11" max="11" width="12.625" style="22" hidden="1" customWidth="1"/>
    <col min="12" max="13" width="12.625" style="22" customWidth="1"/>
    <col min="14" max="14" width="12.625" style="22" hidden="1" customWidth="1"/>
    <col min="15" max="16" width="12.625" style="22" customWidth="1"/>
    <col min="17" max="17" width="12.625" style="22" hidden="1" customWidth="1"/>
    <col min="18" max="18" width="12.625" style="22" customWidth="1"/>
    <col min="19" max="19" width="17.25390625" style="22" customWidth="1"/>
    <col min="20" max="250" width="9.00390625" style="22" customWidth="1"/>
  </cols>
  <sheetData>
    <row r="1" spans="1:8" s="22" customFormat="1" ht="24.75" customHeight="1">
      <c r="A1" s="22" t="s">
        <v>0</v>
      </c>
      <c r="C1" s="26"/>
      <c r="D1" s="26"/>
      <c r="E1" s="26"/>
      <c r="F1" s="26"/>
      <c r="G1" s="26"/>
      <c r="H1" s="26"/>
    </row>
    <row r="2" spans="1:19" s="22" customFormat="1" ht="36" customHeight="1">
      <c r="A2" s="27" t="s">
        <v>99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8" s="22" customFormat="1" ht="24.75" customHeight="1">
      <c r="A3" s="28"/>
      <c r="B3" s="28"/>
      <c r="C3" s="28"/>
      <c r="D3" s="29"/>
      <c r="E3" s="29"/>
      <c r="F3" s="29"/>
      <c r="G3" s="29"/>
      <c r="H3" s="30"/>
    </row>
    <row r="4" spans="1:19" s="23" customFormat="1" ht="27" customHeight="1">
      <c r="A4" s="31" t="s">
        <v>100</v>
      </c>
      <c r="B4" s="31" t="s">
        <v>101</v>
      </c>
      <c r="C4" s="31" t="s">
        <v>51</v>
      </c>
      <c r="D4" s="31" t="s">
        <v>102</v>
      </c>
      <c r="E4" s="31" t="s">
        <v>52</v>
      </c>
      <c r="F4" s="31" t="s">
        <v>53</v>
      </c>
      <c r="G4" s="31" t="s">
        <v>54</v>
      </c>
      <c r="H4" s="31" t="s">
        <v>55</v>
      </c>
      <c r="I4" s="31" t="s">
        <v>56</v>
      </c>
      <c r="J4" s="54" t="s">
        <v>57</v>
      </c>
      <c r="K4" s="54"/>
      <c r="L4" s="55"/>
      <c r="M4" s="54" t="s">
        <v>58</v>
      </c>
      <c r="N4" s="54"/>
      <c r="O4" s="55"/>
      <c r="P4" s="54" t="s">
        <v>59</v>
      </c>
      <c r="Q4" s="54"/>
      <c r="R4" s="55"/>
      <c r="S4" s="31" t="s">
        <v>7</v>
      </c>
    </row>
    <row r="5" spans="1:19" s="23" customFormat="1" ht="27" customHeight="1">
      <c r="A5" s="32"/>
      <c r="B5" s="31"/>
      <c r="C5" s="32"/>
      <c r="D5" s="32"/>
      <c r="E5" s="32"/>
      <c r="F5" s="32"/>
      <c r="G5" s="31"/>
      <c r="H5" s="31"/>
      <c r="I5" s="32"/>
      <c r="J5" s="56" t="s">
        <v>61</v>
      </c>
      <c r="K5" s="56" t="s">
        <v>62</v>
      </c>
      <c r="L5" s="56" t="s">
        <v>63</v>
      </c>
      <c r="M5" s="56" t="s">
        <v>61</v>
      </c>
      <c r="N5" s="56" t="s">
        <v>62</v>
      </c>
      <c r="O5" s="56" t="s">
        <v>63</v>
      </c>
      <c r="P5" s="56" t="s">
        <v>61</v>
      </c>
      <c r="Q5" s="56" t="s">
        <v>62</v>
      </c>
      <c r="R5" s="56" t="s">
        <v>63</v>
      </c>
      <c r="S5" s="31"/>
    </row>
    <row r="6" spans="1:19" s="23" customFormat="1" ht="3" customHeight="1" hidden="1">
      <c r="A6" s="33" t="s">
        <v>15</v>
      </c>
      <c r="B6" s="33"/>
      <c r="C6" s="33" t="s">
        <v>103</v>
      </c>
      <c r="D6" s="34">
        <v>0</v>
      </c>
      <c r="E6" s="34"/>
      <c r="F6" s="34"/>
      <c r="G6" s="34"/>
      <c r="H6" s="34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s="22" customFormat="1" ht="30" customHeight="1" hidden="1">
      <c r="A7" s="33"/>
      <c r="B7" s="33"/>
      <c r="C7" s="33" t="s">
        <v>104</v>
      </c>
      <c r="D7" s="35"/>
      <c r="E7" s="35"/>
      <c r="F7" s="35"/>
      <c r="G7" s="35"/>
      <c r="H7" s="35">
        <f>D7+E7+G7</f>
        <v>0</v>
      </c>
      <c r="I7" s="58"/>
      <c r="J7" s="58">
        <v>4053220</v>
      </c>
      <c r="K7" s="58"/>
      <c r="L7" s="58"/>
      <c r="M7" s="58"/>
      <c r="N7" s="58"/>
      <c r="O7" s="58"/>
      <c r="P7" s="58"/>
      <c r="Q7" s="58"/>
      <c r="R7" s="58"/>
      <c r="S7" s="58"/>
    </row>
    <row r="8" spans="1:19" s="22" customFormat="1" ht="31.5" customHeight="1" hidden="1">
      <c r="A8" s="36" t="s">
        <v>13</v>
      </c>
      <c r="B8" s="36"/>
      <c r="C8" s="36"/>
      <c r="D8" s="37">
        <f aca="true" t="shared" si="0" ref="D8:H8">D6+D7</f>
        <v>0</v>
      </c>
      <c r="E8" s="37">
        <f t="shared" si="0"/>
        <v>0</v>
      </c>
      <c r="F8" s="37"/>
      <c r="G8" s="37">
        <f t="shared" si="0"/>
        <v>0</v>
      </c>
      <c r="H8" s="37">
        <f t="shared" si="0"/>
        <v>0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19" s="22" customFormat="1" ht="31.5" customHeight="1" hidden="1">
      <c r="A9" s="33" t="s">
        <v>15</v>
      </c>
      <c r="B9" s="33"/>
      <c r="C9" s="33"/>
      <c r="D9" s="35"/>
      <c r="E9" s="35"/>
      <c r="F9" s="35"/>
      <c r="G9" s="35"/>
      <c r="H9" s="35">
        <f>D9+E9+G9</f>
        <v>0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19" s="24" customFormat="1" ht="30" customHeight="1">
      <c r="A10" s="33" t="s">
        <v>105</v>
      </c>
      <c r="B10" s="33" t="s">
        <v>106</v>
      </c>
      <c r="C10" s="38" t="s">
        <v>73</v>
      </c>
      <c r="D10" s="39" t="s">
        <v>65</v>
      </c>
      <c r="E10" s="40">
        <v>1500</v>
      </c>
      <c r="F10" s="14">
        <v>0.06</v>
      </c>
      <c r="G10" s="13"/>
      <c r="H10" s="40">
        <f>E10*F10</f>
        <v>90</v>
      </c>
      <c r="I10" s="59">
        <f aca="true" t="shared" si="1" ref="I10:I15">G10*H10</f>
        <v>0</v>
      </c>
      <c r="J10" s="60"/>
      <c r="K10" s="61"/>
      <c r="L10" s="17">
        <v>0.4</v>
      </c>
      <c r="M10" s="60"/>
      <c r="N10" s="59"/>
      <c r="O10" s="17">
        <v>0.35</v>
      </c>
      <c r="P10" s="60">
        <f>6*G10</f>
        <v>0</v>
      </c>
      <c r="Q10" s="61">
        <f aca="true" t="shared" si="2" ref="Q10:Q15">R10*H10</f>
        <v>6.002999999999999</v>
      </c>
      <c r="R10" s="65">
        <v>0.0667</v>
      </c>
      <c r="S10" s="66">
        <f aca="true" t="shared" si="3" ref="S10:S16">SUM(P10,M10,J10)</f>
        <v>0</v>
      </c>
    </row>
    <row r="11" spans="1:19" s="24" customFormat="1" ht="30" customHeight="1">
      <c r="A11" s="33"/>
      <c r="B11" s="33"/>
      <c r="C11" s="38"/>
      <c r="D11" s="39" t="s">
        <v>66</v>
      </c>
      <c r="E11" s="40">
        <v>1500</v>
      </c>
      <c r="F11" s="14">
        <v>0.06</v>
      </c>
      <c r="G11" s="13"/>
      <c r="H11" s="40">
        <f>E11*F11</f>
        <v>90</v>
      </c>
      <c r="I11" s="59">
        <f t="shared" si="1"/>
        <v>0</v>
      </c>
      <c r="J11" s="60">
        <f>I11*L11</f>
        <v>0</v>
      </c>
      <c r="K11" s="61">
        <f>H11*L11</f>
        <v>36</v>
      </c>
      <c r="L11" s="17">
        <v>0.4</v>
      </c>
      <c r="M11" s="60">
        <f>I11*O11</f>
        <v>0</v>
      </c>
      <c r="N11" s="59">
        <f>O11*H11</f>
        <v>31.499999999999996</v>
      </c>
      <c r="O11" s="17">
        <v>0.35</v>
      </c>
      <c r="P11" s="60">
        <f>6*G11</f>
        <v>0</v>
      </c>
      <c r="Q11" s="61">
        <f t="shared" si="2"/>
        <v>6.002999999999999</v>
      </c>
      <c r="R11" s="65">
        <v>0.0667</v>
      </c>
      <c r="S11" s="66">
        <f t="shared" si="3"/>
        <v>0</v>
      </c>
    </row>
    <row r="12" spans="1:19" s="24" customFormat="1" ht="30" customHeight="1">
      <c r="A12" s="33"/>
      <c r="B12" s="33"/>
      <c r="C12" s="38" t="s">
        <v>29</v>
      </c>
      <c r="D12" s="39" t="s">
        <v>65</v>
      </c>
      <c r="E12" s="40">
        <v>500</v>
      </c>
      <c r="F12" s="14">
        <v>0.06</v>
      </c>
      <c r="G12" s="13"/>
      <c r="H12" s="40">
        <f>E12*F12</f>
        <v>30</v>
      </c>
      <c r="I12" s="59">
        <f t="shared" si="1"/>
        <v>0</v>
      </c>
      <c r="J12" s="60"/>
      <c r="K12" s="61"/>
      <c r="L12" s="17">
        <v>0.4</v>
      </c>
      <c r="M12" s="60"/>
      <c r="N12" s="61"/>
      <c r="O12" s="17">
        <v>0.2</v>
      </c>
      <c r="P12" s="60">
        <f>I12*R12</f>
        <v>0</v>
      </c>
      <c r="Q12" s="59">
        <f t="shared" si="2"/>
        <v>2.25</v>
      </c>
      <c r="R12" s="16">
        <v>0.075</v>
      </c>
      <c r="S12" s="66">
        <f t="shared" si="3"/>
        <v>0</v>
      </c>
    </row>
    <row r="13" spans="1:19" s="24" customFormat="1" ht="30" customHeight="1">
      <c r="A13" s="33"/>
      <c r="B13" s="33"/>
      <c r="C13" s="38"/>
      <c r="D13" s="39" t="s">
        <v>66</v>
      </c>
      <c r="E13" s="40">
        <v>500</v>
      </c>
      <c r="F13" s="14">
        <v>0.06</v>
      </c>
      <c r="G13" s="13"/>
      <c r="H13" s="40">
        <f>E13*F13</f>
        <v>30</v>
      </c>
      <c r="I13" s="59">
        <f t="shared" si="1"/>
        <v>0</v>
      </c>
      <c r="J13" s="60">
        <f>I13*L13</f>
        <v>0</v>
      </c>
      <c r="K13" s="61">
        <f>H13*L13</f>
        <v>12</v>
      </c>
      <c r="L13" s="17">
        <v>0.4</v>
      </c>
      <c r="M13" s="60">
        <f>I13*O13</f>
        <v>0</v>
      </c>
      <c r="N13" s="61">
        <f>O13*H13</f>
        <v>6</v>
      </c>
      <c r="O13" s="17">
        <v>0.2</v>
      </c>
      <c r="P13" s="60">
        <f>I13*R13</f>
        <v>0</v>
      </c>
      <c r="Q13" s="59">
        <f t="shared" si="2"/>
        <v>2.25</v>
      </c>
      <c r="R13" s="16">
        <v>0.075</v>
      </c>
      <c r="S13" s="66">
        <f t="shared" si="3"/>
        <v>0</v>
      </c>
    </row>
    <row r="14" spans="1:19" s="25" customFormat="1" ht="30" customHeight="1">
      <c r="A14" s="33"/>
      <c r="B14" s="33"/>
      <c r="C14" s="38" t="s">
        <v>28</v>
      </c>
      <c r="D14" s="39" t="s">
        <v>65</v>
      </c>
      <c r="E14" s="40">
        <v>1400</v>
      </c>
      <c r="F14" s="14">
        <v>0.04</v>
      </c>
      <c r="G14" s="13"/>
      <c r="H14" s="40">
        <v>35</v>
      </c>
      <c r="I14" s="59">
        <f t="shared" si="1"/>
        <v>0</v>
      </c>
      <c r="J14" s="60"/>
      <c r="K14" s="61"/>
      <c r="L14" s="17">
        <v>0.4</v>
      </c>
      <c r="M14" s="60"/>
      <c r="N14" s="62"/>
      <c r="O14" s="17">
        <v>0.2</v>
      </c>
      <c r="P14" s="60">
        <f>I14*R14</f>
        <v>0</v>
      </c>
      <c r="Q14" s="62">
        <f t="shared" si="2"/>
        <v>2.625</v>
      </c>
      <c r="R14" s="16">
        <v>0.075</v>
      </c>
      <c r="S14" s="66">
        <f t="shared" si="3"/>
        <v>0</v>
      </c>
    </row>
    <row r="15" spans="1:19" s="25" customFormat="1" ht="30" customHeight="1">
      <c r="A15" s="33"/>
      <c r="B15" s="33"/>
      <c r="C15" s="38"/>
      <c r="D15" s="39" t="s">
        <v>66</v>
      </c>
      <c r="E15" s="40">
        <v>1400</v>
      </c>
      <c r="F15" s="14">
        <v>0.04</v>
      </c>
      <c r="G15" s="13"/>
      <c r="H15" s="40">
        <v>35</v>
      </c>
      <c r="I15" s="59">
        <f t="shared" si="1"/>
        <v>0</v>
      </c>
      <c r="J15" s="60">
        <f>I15*L15</f>
        <v>0</v>
      </c>
      <c r="K15" s="61">
        <f>H15*L15</f>
        <v>14</v>
      </c>
      <c r="L15" s="17">
        <v>0.4</v>
      </c>
      <c r="M15" s="60">
        <f>I15*O15</f>
        <v>0</v>
      </c>
      <c r="N15" s="62">
        <f>O15*H15</f>
        <v>7</v>
      </c>
      <c r="O15" s="17">
        <v>0.2</v>
      </c>
      <c r="P15" s="60">
        <f>I15*R15</f>
        <v>0</v>
      </c>
      <c r="Q15" s="62">
        <f t="shared" si="2"/>
        <v>2.625</v>
      </c>
      <c r="R15" s="16">
        <v>0.075</v>
      </c>
      <c r="S15" s="66">
        <f t="shared" si="3"/>
        <v>0</v>
      </c>
    </row>
    <row r="16" spans="1:19" s="25" customFormat="1" ht="30" customHeight="1">
      <c r="A16" s="33"/>
      <c r="B16" s="41" t="s">
        <v>13</v>
      </c>
      <c r="C16" s="41"/>
      <c r="D16" s="42"/>
      <c r="E16" s="40"/>
      <c r="F16" s="14"/>
      <c r="G16" s="42"/>
      <c r="H16" s="42"/>
      <c r="I16" s="63"/>
      <c r="J16" s="64">
        <f>SUM(J10:J15)</f>
        <v>0</v>
      </c>
      <c r="K16" s="64">
        <f aca="true" t="shared" si="4" ref="K16:S16">SUM(K10:K15)</f>
        <v>62</v>
      </c>
      <c r="L16" s="64"/>
      <c r="M16" s="64">
        <f t="shared" si="4"/>
        <v>0</v>
      </c>
      <c r="N16" s="64">
        <f t="shared" si="4"/>
        <v>44.5</v>
      </c>
      <c r="O16" s="64"/>
      <c r="P16" s="64">
        <f t="shared" si="4"/>
        <v>0</v>
      </c>
      <c r="Q16" s="64">
        <f t="shared" si="4"/>
        <v>21.756</v>
      </c>
      <c r="R16" s="64"/>
      <c r="S16" s="67">
        <f t="shared" si="3"/>
        <v>0</v>
      </c>
    </row>
    <row r="17" spans="1:19" s="24" customFormat="1" ht="30" customHeight="1">
      <c r="A17" s="33"/>
      <c r="B17" s="33" t="s">
        <v>107</v>
      </c>
      <c r="C17" s="38" t="s">
        <v>73</v>
      </c>
      <c r="D17" s="39" t="s">
        <v>65</v>
      </c>
      <c r="E17" s="40">
        <v>1500</v>
      </c>
      <c r="F17" s="14">
        <v>0.06</v>
      </c>
      <c r="G17" s="13"/>
      <c r="H17" s="40">
        <f aca="true" t="shared" si="5" ref="H17:H22">E17*F17</f>
        <v>90</v>
      </c>
      <c r="I17" s="59">
        <f aca="true" t="shared" si="6" ref="I17:I24">G17*H17</f>
        <v>0</v>
      </c>
      <c r="J17" s="60"/>
      <c r="K17" s="61"/>
      <c r="L17" s="17">
        <v>0.4</v>
      </c>
      <c r="M17" s="60"/>
      <c r="N17" s="59"/>
      <c r="O17" s="17">
        <v>0.35</v>
      </c>
      <c r="P17" s="60">
        <f>6*G17</f>
        <v>0</v>
      </c>
      <c r="Q17" s="61">
        <f aca="true" t="shared" si="7" ref="Q17:Q24">R17*H17</f>
        <v>6.002999999999999</v>
      </c>
      <c r="R17" s="65">
        <v>0.0667</v>
      </c>
      <c r="S17" s="66">
        <f aca="true" t="shared" si="8" ref="S17:S24">SUM(P17,M17,J17)</f>
        <v>0</v>
      </c>
    </row>
    <row r="18" spans="1:19" s="25" customFormat="1" ht="30" customHeight="1">
      <c r="A18" s="33"/>
      <c r="B18" s="33"/>
      <c r="C18" s="38"/>
      <c r="D18" s="39" t="s">
        <v>66</v>
      </c>
      <c r="E18" s="40">
        <v>1500</v>
      </c>
      <c r="F18" s="14">
        <v>0.06</v>
      </c>
      <c r="G18" s="13"/>
      <c r="H18" s="40">
        <f t="shared" si="5"/>
        <v>90</v>
      </c>
      <c r="I18" s="59">
        <f t="shared" si="6"/>
        <v>0</v>
      </c>
      <c r="J18" s="60">
        <f>I18*L18</f>
        <v>0</v>
      </c>
      <c r="K18" s="61">
        <f>H18*L18</f>
        <v>36</v>
      </c>
      <c r="L18" s="17">
        <v>0.4</v>
      </c>
      <c r="M18" s="60">
        <f>I18*O18</f>
        <v>0</v>
      </c>
      <c r="N18" s="59">
        <f>O18*H18</f>
        <v>31.499999999999996</v>
      </c>
      <c r="O18" s="17">
        <v>0.35</v>
      </c>
      <c r="P18" s="60">
        <f>6*G18</f>
        <v>0</v>
      </c>
      <c r="Q18" s="61">
        <f t="shared" si="7"/>
        <v>6.002999999999999</v>
      </c>
      <c r="R18" s="65">
        <v>0.0667</v>
      </c>
      <c r="S18" s="66">
        <f t="shared" si="8"/>
        <v>0</v>
      </c>
    </row>
    <row r="19" spans="1:19" s="25" customFormat="1" ht="30" customHeight="1">
      <c r="A19" s="33"/>
      <c r="B19" s="33"/>
      <c r="C19" s="38" t="s">
        <v>29</v>
      </c>
      <c r="D19" s="39" t="s">
        <v>65</v>
      </c>
      <c r="E19" s="40">
        <v>500</v>
      </c>
      <c r="F19" s="14">
        <v>0.06</v>
      </c>
      <c r="G19" s="13"/>
      <c r="H19" s="40">
        <f t="shared" si="5"/>
        <v>30</v>
      </c>
      <c r="I19" s="59">
        <f t="shared" si="6"/>
        <v>0</v>
      </c>
      <c r="J19" s="60"/>
      <c r="K19" s="61"/>
      <c r="L19" s="17">
        <v>0.4</v>
      </c>
      <c r="M19" s="60"/>
      <c r="N19" s="61"/>
      <c r="O19" s="17">
        <v>0.2</v>
      </c>
      <c r="P19" s="60">
        <f aca="true" t="shared" si="9" ref="P19:P22">I19*R19</f>
        <v>0</v>
      </c>
      <c r="Q19" s="59">
        <f t="shared" si="7"/>
        <v>2.25</v>
      </c>
      <c r="R19" s="16">
        <v>0.075</v>
      </c>
      <c r="S19" s="66">
        <f t="shared" si="8"/>
        <v>0</v>
      </c>
    </row>
    <row r="20" spans="1:19" s="24" customFormat="1" ht="30" customHeight="1">
      <c r="A20" s="33"/>
      <c r="B20" s="33"/>
      <c r="C20" s="38"/>
      <c r="D20" s="39" t="s">
        <v>66</v>
      </c>
      <c r="E20" s="40">
        <v>500</v>
      </c>
      <c r="F20" s="14">
        <v>0.06</v>
      </c>
      <c r="G20" s="13"/>
      <c r="H20" s="40">
        <f t="shared" si="5"/>
        <v>30</v>
      </c>
      <c r="I20" s="59">
        <f t="shared" si="6"/>
        <v>0</v>
      </c>
      <c r="J20" s="60">
        <f>I20*L20</f>
        <v>0</v>
      </c>
      <c r="K20" s="61">
        <f>H20*L20</f>
        <v>12</v>
      </c>
      <c r="L20" s="17">
        <v>0.4</v>
      </c>
      <c r="M20" s="60">
        <f>I20*O20</f>
        <v>0</v>
      </c>
      <c r="N20" s="61">
        <f>O20*H20</f>
        <v>6</v>
      </c>
      <c r="O20" s="17">
        <v>0.2</v>
      </c>
      <c r="P20" s="60">
        <f t="shared" si="9"/>
        <v>0</v>
      </c>
      <c r="Q20" s="59">
        <f t="shared" si="7"/>
        <v>2.25</v>
      </c>
      <c r="R20" s="16">
        <v>0.075</v>
      </c>
      <c r="S20" s="66">
        <f t="shared" si="8"/>
        <v>0</v>
      </c>
    </row>
    <row r="21" spans="1:19" s="25" customFormat="1" ht="30" customHeight="1">
      <c r="A21" s="33"/>
      <c r="B21" s="33"/>
      <c r="C21" s="38" t="s">
        <v>28</v>
      </c>
      <c r="D21" s="39" t="s">
        <v>65</v>
      </c>
      <c r="E21" s="40">
        <v>1400</v>
      </c>
      <c r="F21" s="14">
        <v>0.04</v>
      </c>
      <c r="G21" s="13"/>
      <c r="H21" s="40">
        <f t="shared" si="5"/>
        <v>56</v>
      </c>
      <c r="I21" s="59">
        <f t="shared" si="6"/>
        <v>0</v>
      </c>
      <c r="J21" s="60"/>
      <c r="K21" s="61"/>
      <c r="L21" s="17">
        <v>0.4</v>
      </c>
      <c r="M21" s="60"/>
      <c r="N21" s="62"/>
      <c r="O21" s="17">
        <v>0.2</v>
      </c>
      <c r="P21" s="60">
        <f t="shared" si="9"/>
        <v>0</v>
      </c>
      <c r="Q21" s="62">
        <f t="shared" si="7"/>
        <v>4.2</v>
      </c>
      <c r="R21" s="16">
        <v>0.075</v>
      </c>
      <c r="S21" s="66">
        <f t="shared" si="8"/>
        <v>0</v>
      </c>
    </row>
    <row r="22" spans="1:19" s="22" customFormat="1" ht="30" customHeight="1">
      <c r="A22" s="33"/>
      <c r="B22" s="33"/>
      <c r="C22" s="38"/>
      <c r="D22" s="39" t="s">
        <v>66</v>
      </c>
      <c r="E22" s="40">
        <v>1400</v>
      </c>
      <c r="F22" s="14">
        <v>0.04</v>
      </c>
      <c r="G22" s="13"/>
      <c r="H22" s="40">
        <f t="shared" si="5"/>
        <v>56</v>
      </c>
      <c r="I22" s="59">
        <f t="shared" si="6"/>
        <v>0</v>
      </c>
      <c r="J22" s="60">
        <f>I22*L22</f>
        <v>0</v>
      </c>
      <c r="K22" s="61">
        <f>H22*L22</f>
        <v>22.400000000000002</v>
      </c>
      <c r="L22" s="17">
        <v>0.4</v>
      </c>
      <c r="M22" s="60">
        <f>I22*O22</f>
        <v>0</v>
      </c>
      <c r="N22" s="62">
        <f>O22*H22</f>
        <v>11.200000000000001</v>
      </c>
      <c r="O22" s="17">
        <v>0.2</v>
      </c>
      <c r="P22" s="60">
        <f t="shared" si="9"/>
        <v>0</v>
      </c>
      <c r="Q22" s="62">
        <f t="shared" si="7"/>
        <v>4.2</v>
      </c>
      <c r="R22" s="16">
        <v>0.075</v>
      </c>
      <c r="S22" s="66">
        <f t="shared" si="8"/>
        <v>0</v>
      </c>
    </row>
    <row r="23" spans="1:19" s="22" customFormat="1" ht="24.75" customHeight="1">
      <c r="A23" s="33"/>
      <c r="B23" s="41" t="s">
        <v>13</v>
      </c>
      <c r="C23" s="41"/>
      <c r="D23" s="43"/>
      <c r="E23" s="43"/>
      <c r="F23" s="43"/>
      <c r="G23" s="44"/>
      <c r="H23" s="44"/>
      <c r="I23" s="63"/>
      <c r="J23" s="64">
        <f aca="true" t="shared" si="10" ref="J23:R23">SUM(J17:J22)</f>
        <v>0</v>
      </c>
      <c r="K23" s="64">
        <f t="shared" si="10"/>
        <v>70.4</v>
      </c>
      <c r="L23" s="64"/>
      <c r="M23" s="64">
        <f t="shared" si="10"/>
        <v>0</v>
      </c>
      <c r="N23" s="64">
        <f t="shared" si="10"/>
        <v>48.7</v>
      </c>
      <c r="O23" s="64"/>
      <c r="P23" s="64">
        <f t="shared" si="10"/>
        <v>0</v>
      </c>
      <c r="Q23" s="66">
        <f t="shared" si="10"/>
        <v>24.906</v>
      </c>
      <c r="R23" s="66"/>
      <c r="S23" s="66">
        <f>SUM(J23,M23,P23)</f>
        <v>0</v>
      </c>
    </row>
    <row r="24" spans="1:19" s="22" customFormat="1" ht="24.75" customHeight="1">
      <c r="A24" s="41" t="s">
        <v>18</v>
      </c>
      <c r="B24" s="41"/>
      <c r="C24" s="41"/>
      <c r="D24" s="45"/>
      <c r="E24" s="46"/>
      <c r="F24" s="46"/>
      <c r="G24" s="46"/>
      <c r="H24" s="47"/>
      <c r="I24" s="45">
        <f>SUM(I10:I22)</f>
        <v>0</v>
      </c>
      <c r="J24" s="64">
        <f aca="true" t="shared" si="11" ref="J24:R24">SUM(J16,J23)</f>
        <v>0</v>
      </c>
      <c r="K24" s="64">
        <f t="shared" si="11"/>
        <v>132.4</v>
      </c>
      <c r="L24" s="64"/>
      <c r="M24" s="64">
        <f t="shared" si="11"/>
        <v>0</v>
      </c>
      <c r="N24" s="64">
        <f t="shared" si="11"/>
        <v>93.2</v>
      </c>
      <c r="O24" s="64"/>
      <c r="P24" s="64">
        <f t="shared" si="11"/>
        <v>0</v>
      </c>
      <c r="Q24" s="68">
        <f t="shared" si="11"/>
        <v>46.662</v>
      </c>
      <c r="R24" s="68"/>
      <c r="S24" s="68">
        <f>SUM(S16,S23)</f>
        <v>0</v>
      </c>
    </row>
    <row r="25" spans="5:8" s="22" customFormat="1" ht="24.75" customHeight="1">
      <c r="E25" s="48"/>
      <c r="F25" s="48"/>
      <c r="G25" s="49"/>
      <c r="H25" s="50"/>
    </row>
    <row r="26" spans="5:8" s="22" customFormat="1" ht="24.75" customHeight="1">
      <c r="E26" s="48"/>
      <c r="F26" s="48"/>
      <c r="G26" s="48"/>
      <c r="H26" s="48"/>
    </row>
    <row r="27" spans="5:8" s="22" customFormat="1" ht="24.75" customHeight="1">
      <c r="E27" s="51"/>
      <c r="F27" s="51"/>
      <c r="G27" s="51"/>
      <c r="H27" s="52"/>
    </row>
    <row r="28" spans="5:8" s="22" customFormat="1" ht="24.75" customHeight="1">
      <c r="E28" s="51"/>
      <c r="F28" s="51"/>
      <c r="G28" s="49"/>
      <c r="H28" s="52"/>
    </row>
    <row r="29" spans="5:19" s="22" customFormat="1" ht="24.75" customHeight="1">
      <c r="E29" s="53"/>
      <c r="F29" s="53"/>
      <c r="G29" s="53"/>
      <c r="H29" s="53"/>
      <c r="I29" s="22" t="e">
        <f>I24+#REF!+#REF!</f>
        <v>#REF!</v>
      </c>
      <c r="S29" s="69"/>
    </row>
    <row r="30" spans="5:8" s="22" customFormat="1" ht="24.75" customHeight="1">
      <c r="E30" s="53"/>
      <c r="F30" s="53"/>
      <c r="G30" s="53"/>
      <c r="H30" s="53"/>
    </row>
    <row r="31" spans="5:8" s="22" customFormat="1" ht="24.75" customHeight="1">
      <c r="E31" s="53"/>
      <c r="F31" s="53"/>
      <c r="G31" s="53"/>
      <c r="H31" s="53"/>
    </row>
    <row r="32" spans="5:8" s="22" customFormat="1" ht="24.75" customHeight="1">
      <c r="E32" s="53"/>
      <c r="F32" s="53"/>
      <c r="G32" s="53"/>
      <c r="H32" s="53"/>
    </row>
    <row r="33" spans="5:8" s="22" customFormat="1" ht="24.75" customHeight="1">
      <c r="E33" s="48"/>
      <c r="F33" s="48"/>
      <c r="G33" s="49"/>
      <c r="H33" s="49"/>
    </row>
    <row r="34" spans="5:8" s="22" customFormat="1" ht="24.75" customHeight="1">
      <c r="E34" s="48"/>
      <c r="F34" s="48"/>
      <c r="G34" s="49"/>
      <c r="H34" s="49"/>
    </row>
    <row r="35" spans="5:8" s="22" customFormat="1" ht="24.75" customHeight="1">
      <c r="E35" s="48"/>
      <c r="F35" s="48"/>
      <c r="G35" s="49"/>
      <c r="H35" s="49"/>
    </row>
    <row r="36" spans="5:8" s="22" customFormat="1" ht="24.75" customHeight="1">
      <c r="E36" s="53"/>
      <c r="F36" s="53"/>
      <c r="G36" s="53"/>
      <c r="H36" s="53"/>
    </row>
  </sheetData>
  <sheetProtection/>
  <mergeCells count="31">
    <mergeCell ref="C1:H1"/>
    <mergeCell ref="A2:S2"/>
    <mergeCell ref="A3:G3"/>
    <mergeCell ref="J4:L4"/>
    <mergeCell ref="M4:O4"/>
    <mergeCell ref="P4:R4"/>
    <mergeCell ref="A8:C8"/>
    <mergeCell ref="A9:C9"/>
    <mergeCell ref="B16:C16"/>
    <mergeCell ref="B23:C23"/>
    <mergeCell ref="A24:C24"/>
    <mergeCell ref="A4:A5"/>
    <mergeCell ref="A6:A7"/>
    <mergeCell ref="A10:A23"/>
    <mergeCell ref="B4:B5"/>
    <mergeCell ref="B10:B15"/>
    <mergeCell ref="B17:B22"/>
    <mergeCell ref="C4:C5"/>
    <mergeCell ref="C10:C11"/>
    <mergeCell ref="C12:C13"/>
    <mergeCell ref="C14:C15"/>
    <mergeCell ref="C17:C18"/>
    <mergeCell ref="C19:C20"/>
    <mergeCell ref="C21:C22"/>
    <mergeCell ref="D4:D5"/>
    <mergeCell ref="E4:E5"/>
    <mergeCell ref="F4:F5"/>
    <mergeCell ref="G4:G5"/>
    <mergeCell ref="H4:H5"/>
    <mergeCell ref="I4:I5"/>
    <mergeCell ref="S4:S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workbookViewId="0" topLeftCell="A23">
      <selection activeCell="D2" sqref="D2:D3"/>
    </sheetView>
  </sheetViews>
  <sheetFormatPr defaultColWidth="9.00390625" defaultRowHeight="14.25"/>
  <cols>
    <col min="1" max="1" width="17.875" style="2" customWidth="1"/>
    <col min="2" max="2" width="20.625" style="0" customWidth="1"/>
    <col min="3" max="3" width="20.625" style="3" customWidth="1"/>
    <col min="4" max="4" width="10.625" style="3" customWidth="1"/>
    <col min="5" max="5" width="45.50390625" style="0" customWidth="1"/>
  </cols>
  <sheetData>
    <row r="1" spans="1:5" ht="36">
      <c r="A1" s="4" t="s">
        <v>108</v>
      </c>
      <c r="B1" s="4"/>
      <c r="C1" s="4"/>
      <c r="D1" s="4"/>
      <c r="E1" s="4"/>
    </row>
    <row r="2" spans="1:6" s="1" customFormat="1" ht="24.75" customHeight="1">
      <c r="A2" s="5" t="s">
        <v>51</v>
      </c>
      <c r="B2" s="6" t="s">
        <v>109</v>
      </c>
      <c r="C2" s="6" t="s">
        <v>110</v>
      </c>
      <c r="D2" s="6" t="s">
        <v>111</v>
      </c>
      <c r="E2" s="7" t="s">
        <v>112</v>
      </c>
      <c r="F2" s="8"/>
    </row>
    <row r="3" spans="1:6" s="1" customFormat="1" ht="24.75" customHeight="1">
      <c r="A3" s="9"/>
      <c r="B3" s="6"/>
      <c r="C3" s="10"/>
      <c r="D3" s="10"/>
      <c r="E3" s="11"/>
      <c r="F3" s="8"/>
    </row>
    <row r="4" spans="1:5" ht="30" customHeight="1">
      <c r="A4" s="12" t="s">
        <v>64</v>
      </c>
      <c r="B4" s="13"/>
      <c r="C4" s="14"/>
      <c r="D4" s="14"/>
      <c r="E4" s="15"/>
    </row>
    <row r="5" spans="1:5" ht="30" customHeight="1">
      <c r="A5" s="12" t="s">
        <v>67</v>
      </c>
      <c r="B5" s="13"/>
      <c r="C5" s="16"/>
      <c r="D5" s="16"/>
      <c r="E5" s="15"/>
    </row>
    <row r="6" spans="1:5" ht="30" customHeight="1">
      <c r="A6" s="12" t="s">
        <v>68</v>
      </c>
      <c r="B6" s="13"/>
      <c r="C6" s="16"/>
      <c r="D6" s="16"/>
      <c r="E6" s="15"/>
    </row>
    <row r="7" spans="1:5" ht="30" customHeight="1">
      <c r="A7" s="12" t="s">
        <v>69</v>
      </c>
      <c r="B7" s="13"/>
      <c r="C7" s="17"/>
      <c r="D7" s="17"/>
      <c r="E7" s="15"/>
    </row>
    <row r="8" spans="1:5" ht="30" customHeight="1">
      <c r="A8" s="12" t="s">
        <v>70</v>
      </c>
      <c r="B8" s="13"/>
      <c r="C8" s="18"/>
      <c r="D8" s="18"/>
      <c r="E8" s="15"/>
    </row>
    <row r="9" spans="1:5" ht="30" customHeight="1">
      <c r="A9" s="12" t="s">
        <v>71</v>
      </c>
      <c r="B9" s="13"/>
      <c r="C9" s="17"/>
      <c r="D9" s="17"/>
      <c r="E9" s="15"/>
    </row>
    <row r="10" spans="1:5" ht="30" customHeight="1">
      <c r="A10" s="12" t="s">
        <v>72</v>
      </c>
      <c r="B10" s="13"/>
      <c r="C10" s="18"/>
      <c r="D10" s="18"/>
      <c r="E10" s="15"/>
    </row>
    <row r="11" spans="1:5" ht="30" customHeight="1">
      <c r="A11" s="12" t="s">
        <v>73</v>
      </c>
      <c r="B11" s="13"/>
      <c r="C11" s="17"/>
      <c r="D11" s="17"/>
      <c r="E11" s="15"/>
    </row>
    <row r="12" spans="1:5" ht="30" customHeight="1">
      <c r="A12" s="12" t="s">
        <v>29</v>
      </c>
      <c r="B12" s="13"/>
      <c r="C12" s="17"/>
      <c r="D12" s="17"/>
      <c r="E12" s="15"/>
    </row>
    <row r="13" spans="1:5" ht="30" customHeight="1">
      <c r="A13" s="12" t="s">
        <v>28</v>
      </c>
      <c r="B13" s="13"/>
      <c r="C13" s="17"/>
      <c r="D13" s="17"/>
      <c r="E13" s="15"/>
    </row>
    <row r="14" spans="1:5" ht="30" customHeight="1">
      <c r="A14" s="12" t="s">
        <v>28</v>
      </c>
      <c r="B14" s="13"/>
      <c r="C14" s="17"/>
      <c r="D14" s="17"/>
      <c r="E14" s="15"/>
    </row>
    <row r="15" spans="1:5" ht="30" customHeight="1">
      <c r="A15" s="19" t="s">
        <v>74</v>
      </c>
      <c r="B15" s="13"/>
      <c r="C15" s="17"/>
      <c r="D15" s="17"/>
      <c r="E15" s="15"/>
    </row>
    <row r="16" spans="1:5" ht="30" customHeight="1">
      <c r="A16" s="19" t="s">
        <v>75</v>
      </c>
      <c r="B16" s="13"/>
      <c r="C16" s="17"/>
      <c r="D16" s="17"/>
      <c r="E16" s="15"/>
    </row>
    <row r="17" spans="1:5" ht="30" customHeight="1">
      <c r="A17" s="19" t="s">
        <v>76</v>
      </c>
      <c r="B17" s="13"/>
      <c r="C17" s="17"/>
      <c r="D17" s="17"/>
      <c r="E17" s="15"/>
    </row>
    <row r="18" spans="1:5" ht="30" customHeight="1">
      <c r="A18" s="12" t="s">
        <v>78</v>
      </c>
      <c r="B18" s="13"/>
      <c r="C18" s="17"/>
      <c r="D18" s="17"/>
      <c r="E18" s="15"/>
    </row>
    <row r="19" spans="1:5" ht="30" customHeight="1">
      <c r="A19" s="12" t="s">
        <v>79</v>
      </c>
      <c r="B19" s="13"/>
      <c r="C19" s="17"/>
      <c r="D19" s="17"/>
      <c r="E19" s="15"/>
    </row>
    <row r="20" spans="1:5" ht="30" customHeight="1">
      <c r="A20" s="19" t="s">
        <v>80</v>
      </c>
      <c r="B20" s="13"/>
      <c r="C20" s="17"/>
      <c r="D20" s="17"/>
      <c r="E20" s="15"/>
    </row>
    <row r="21" spans="1:5" ht="30" customHeight="1">
      <c r="A21" s="19" t="s">
        <v>81</v>
      </c>
      <c r="B21" s="13"/>
      <c r="C21" s="17"/>
      <c r="D21" s="17"/>
      <c r="E21" s="15"/>
    </row>
    <row r="22" spans="1:5" ht="30" customHeight="1">
      <c r="A22" s="19" t="s">
        <v>82</v>
      </c>
      <c r="B22" s="13"/>
      <c r="C22" s="17"/>
      <c r="D22" s="17"/>
      <c r="E22" s="15"/>
    </row>
    <row r="23" spans="1:5" ht="30" customHeight="1">
      <c r="A23" s="19" t="s">
        <v>83</v>
      </c>
      <c r="B23" s="13"/>
      <c r="C23" s="17"/>
      <c r="D23" s="17"/>
      <c r="E23" s="15"/>
    </row>
    <row r="24" spans="1:5" ht="30" customHeight="1">
      <c r="A24" s="19" t="s">
        <v>84</v>
      </c>
      <c r="B24" s="13"/>
      <c r="C24" s="17"/>
      <c r="D24" s="17"/>
      <c r="E24" s="15"/>
    </row>
    <row r="25" spans="1:5" ht="30" customHeight="1">
      <c r="A25" s="19" t="s">
        <v>85</v>
      </c>
      <c r="B25" s="13"/>
      <c r="C25" s="17"/>
      <c r="D25" s="17"/>
      <c r="E25" s="15"/>
    </row>
    <row r="26" spans="1:5" ht="30" customHeight="1">
      <c r="A26" s="19" t="s">
        <v>86</v>
      </c>
      <c r="B26" s="13"/>
      <c r="C26" s="17"/>
      <c r="D26" s="17"/>
      <c r="E26" s="15"/>
    </row>
    <row r="27" spans="1:5" ht="30" customHeight="1">
      <c r="A27" s="19" t="s">
        <v>87</v>
      </c>
      <c r="B27" s="13"/>
      <c r="C27" s="17"/>
      <c r="D27" s="17"/>
      <c r="E27" s="15"/>
    </row>
    <row r="28" spans="1:5" ht="30" customHeight="1">
      <c r="A28" s="19" t="s">
        <v>88</v>
      </c>
      <c r="B28" s="13"/>
      <c r="C28" s="17"/>
      <c r="D28" s="17"/>
      <c r="E28" s="15"/>
    </row>
    <row r="29" spans="1:5" ht="30" customHeight="1">
      <c r="A29" s="19" t="s">
        <v>89</v>
      </c>
      <c r="B29" s="13"/>
      <c r="C29" s="17"/>
      <c r="D29" s="17"/>
      <c r="E29" s="15"/>
    </row>
    <row r="30" spans="1:5" ht="30" customHeight="1">
      <c r="A30" s="12" t="s">
        <v>90</v>
      </c>
      <c r="B30" s="13"/>
      <c r="C30" s="17"/>
      <c r="D30" s="17"/>
      <c r="E30" s="15"/>
    </row>
    <row r="31" spans="1:5" ht="30" customHeight="1">
      <c r="A31" s="12" t="s">
        <v>91</v>
      </c>
      <c r="B31" s="13"/>
      <c r="C31" s="17"/>
      <c r="D31" s="17"/>
      <c r="E31" s="15"/>
    </row>
    <row r="32" spans="1:5" ht="30" customHeight="1">
      <c r="A32" s="12" t="s">
        <v>92</v>
      </c>
      <c r="B32" s="13"/>
      <c r="C32" s="17"/>
      <c r="D32" s="17"/>
      <c r="E32" s="15"/>
    </row>
    <row r="33" spans="1:5" ht="30" customHeight="1">
      <c r="A33" s="12" t="s">
        <v>93</v>
      </c>
      <c r="B33" s="13"/>
      <c r="C33" s="17"/>
      <c r="D33" s="17"/>
      <c r="E33" s="15"/>
    </row>
    <row r="34" spans="1:5" ht="30" customHeight="1">
      <c r="A34" s="12" t="s">
        <v>94</v>
      </c>
      <c r="B34" s="13"/>
      <c r="C34" s="17"/>
      <c r="D34" s="17"/>
      <c r="E34" s="15"/>
    </row>
    <row r="35" spans="1:5" ht="30" customHeight="1">
      <c r="A35" s="12" t="s">
        <v>95</v>
      </c>
      <c r="B35" s="13"/>
      <c r="C35" s="17"/>
      <c r="D35" s="17"/>
      <c r="E35" s="15"/>
    </row>
    <row r="36" spans="1:5" ht="30" customHeight="1">
      <c r="A36" s="12" t="s">
        <v>96</v>
      </c>
      <c r="B36" s="13"/>
      <c r="C36" s="17"/>
      <c r="D36" s="17"/>
      <c r="E36" s="15"/>
    </row>
    <row r="37" spans="1:5" ht="30" customHeight="1">
      <c r="A37" s="12" t="s">
        <v>98</v>
      </c>
      <c r="B37" s="20"/>
      <c r="C37" s="21"/>
      <c r="D37" s="21"/>
      <c r="E37" s="15"/>
    </row>
    <row r="38" ht="15">
      <c r="E38" t="s">
        <v>113</v>
      </c>
    </row>
  </sheetData>
  <sheetProtection/>
  <mergeCells count="6">
    <mergeCell ref="A1:E1"/>
    <mergeCell ref="A2:A3"/>
    <mergeCell ref="B2:B3"/>
    <mergeCell ref="C2:C3"/>
    <mergeCell ref="D2:D3"/>
    <mergeCell ref="E2:E3"/>
  </mergeCells>
  <printOptions/>
  <pageMargins left="0.75" right="0.75" top="0.51" bottom="1.38" header="0.5" footer="0.5"/>
  <pageSetup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财务科</dc:creator>
  <cp:keywords/>
  <dc:description/>
  <cp:lastModifiedBy>kylin</cp:lastModifiedBy>
  <dcterms:created xsi:type="dcterms:W3CDTF">2019-06-07T07:37:29Z</dcterms:created>
  <dcterms:modified xsi:type="dcterms:W3CDTF">2021-12-10T07:57:32Z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KSOReadingLayo">
    <vt:bool>false</vt:bool>
  </property>
</Properties>
</file>