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高中助学金" sheetId="11" r:id="rId1"/>
  </sheets>
  <definedNames>
    <definedName name="_xlnm._FilterDatabase" localSheetId="0" hidden="1">高中助学金!$A$9:$Z$16</definedName>
    <definedName name="_xlnm.Print_Titles" localSheetId="0">高中助学金!$4:$9</definedName>
  </definedNames>
  <calcPr calcId="144525"/>
</workbook>
</file>

<file path=xl/sharedStrings.xml><?xml version="1.0" encoding="utf-8"?>
<sst xmlns="http://schemas.openxmlformats.org/spreadsheetml/2006/main" count="69" uniqueCount="63">
  <si>
    <t>附件1</t>
  </si>
  <si>
    <t>2021年普通高中教育国家助学金安排明细表</t>
  </si>
  <si>
    <t>计算单位：元</t>
  </si>
  <si>
    <t>地区</t>
  </si>
  <si>
    <t>2020年资助资金使用情况</t>
  </si>
  <si>
    <t>2021年资助资金预算安排情况</t>
  </si>
  <si>
    <t>核定全年安排的省级以上资金</t>
  </si>
  <si>
    <t>粤财科教[2020]298号文已安排省级以上资金</t>
  </si>
  <si>
    <t>此次安排省级以上资金</t>
  </si>
  <si>
    <t>备注</t>
  </si>
  <si>
    <t>下达金额</t>
  </si>
  <si>
    <t>资助情况</t>
  </si>
  <si>
    <t>合计</t>
  </si>
  <si>
    <t>粤财科教[2019]241号预算安排2020年资金</t>
  </si>
  <si>
    <t>粤财科教[2019]241号待结转使用资金</t>
  </si>
  <si>
    <t>粤财科教[2020]147号追加安排2020年资金</t>
  </si>
  <si>
    <t>2020年春季学期资助人数</t>
  </si>
  <si>
    <t>2020年秋季学期资助人数</t>
  </si>
  <si>
    <t>清算总金额</t>
  </si>
  <si>
    <t>省级以上财政分担比例（%）</t>
  </si>
  <si>
    <t>省级以上财政分担金额</t>
  </si>
  <si>
    <t>部分区县申请增减资金</t>
  </si>
  <si>
    <t>2020年省级以上财政应追加金额</t>
  </si>
  <si>
    <t>预算总金额</t>
  </si>
  <si>
    <t>应分担金额</t>
  </si>
  <si>
    <t>清算后
应分担金额</t>
  </si>
  <si>
    <t>追加安排资金</t>
  </si>
  <si>
    <t>其中：中央资金</t>
  </si>
  <si>
    <t>其中：省级资金</t>
  </si>
  <si>
    <t>小计</t>
  </si>
  <si>
    <t>B</t>
  </si>
  <si>
    <t>D=F1-F2+E</t>
  </si>
  <si>
    <t>F1</t>
  </si>
  <si>
    <t>F2</t>
  </si>
  <si>
    <t>E</t>
  </si>
  <si>
    <t>G</t>
  </si>
  <si>
    <t>H</t>
  </si>
  <si>
    <t>I=(G+H)*1000</t>
  </si>
  <si>
    <t>J</t>
  </si>
  <si>
    <t>K=I*J</t>
  </si>
  <si>
    <t>L</t>
  </si>
  <si>
    <t>M=K-(D-L)</t>
  </si>
  <si>
    <t>N=H*2000</t>
  </si>
  <si>
    <t>O=N*J</t>
  </si>
  <si>
    <t>P=O+M&gt;=0</t>
  </si>
  <si>
    <t>Q</t>
  </si>
  <si>
    <t>R=P+Q</t>
  </si>
  <si>
    <t>S</t>
  </si>
  <si>
    <t>T</t>
  </si>
  <si>
    <t>r1</t>
  </si>
  <si>
    <t>s1</t>
  </si>
  <si>
    <t>t1</t>
  </si>
  <si>
    <t>r2=R-r1</t>
  </si>
  <si>
    <t>s2=S-s1</t>
  </si>
  <si>
    <t>t2=T-t1</t>
  </si>
  <si>
    <t>U</t>
  </si>
  <si>
    <t>韶关市</t>
  </si>
  <si>
    <t>韶关市本级</t>
  </si>
  <si>
    <t>韶关市张九龄纪念中学</t>
  </si>
  <si>
    <t>曲江区</t>
  </si>
  <si>
    <t>始兴县</t>
  </si>
  <si>
    <t>新丰县</t>
  </si>
  <si>
    <t>乐昌市</t>
  </si>
</sst>
</file>

<file path=xl/styles.xml><?xml version="1.0" encoding="utf-8"?>
<styleSheet xmlns="http://schemas.openxmlformats.org/spreadsheetml/2006/main">
  <numFmts count="8">
    <numFmt numFmtId="176" formatCode="0.0_ "/>
    <numFmt numFmtId="41" formatCode="_ * #,##0_ ;_ * \-#,##0_ ;_ * &quot;-&quot;_ ;_ @_ "/>
    <numFmt numFmtId="177" formatCode="#,##0.0_ ;[Red]\-#,##0.0\ "/>
    <numFmt numFmtId="178" formatCode="#,##0_ ;[Red]\-#,##0\ "/>
    <numFmt numFmtId="42" formatCode="_ &quot;￥&quot;* #,##0_ ;_ &quot;￥&quot;* \-#,##0_ ;_ &quot;￥&quot;* &quot;-&quot;_ ;_ @_ "/>
    <numFmt numFmtId="179" formatCode="_ * #,##0_ ;_ * \-#,##0_ ;_ * &quot;-&quot;??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name val="方正姚体"/>
      <charset val="134"/>
    </font>
    <font>
      <sz val="20"/>
      <color theme="1"/>
      <name val="方正姚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方正姚体"/>
      <charset val="134"/>
    </font>
    <font>
      <sz val="22"/>
      <color theme="1"/>
      <name val="宋体"/>
      <charset val="134"/>
      <scheme val="minor"/>
    </font>
    <font>
      <sz val="20"/>
      <name val="方正姚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9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0" fillId="9" borderId="17" applyNumberFormat="0" applyAlignment="0" applyProtection="0">
      <alignment vertical="center"/>
    </xf>
    <xf numFmtId="0" fontId="25" fillId="0" borderId="0"/>
    <xf numFmtId="0" fontId="22" fillId="9" borderId="14" applyNumberFormat="0" applyAlignment="0" applyProtection="0">
      <alignment vertical="center"/>
    </xf>
    <xf numFmtId="0" fontId="37" fillId="29" borderId="19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5" fillId="0" borderId="0"/>
    <xf numFmtId="0" fontId="38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/>
    <xf numFmtId="0" fontId="25" fillId="0" borderId="0"/>
    <xf numFmtId="0" fontId="25" fillId="0" borderId="0"/>
    <xf numFmtId="0" fontId="28" fillId="0" borderId="0">
      <alignment vertical="center"/>
    </xf>
    <xf numFmtId="0" fontId="25" fillId="0" borderId="0"/>
    <xf numFmtId="0" fontId="40" fillId="0" borderId="0"/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9" fontId="0" fillId="0" borderId="0" xfId="9" applyNumberFormat="1" applyFont="1" applyFill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5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4" xfId="55" applyFont="1" applyFill="1" applyBorder="1" applyAlignment="1">
      <alignment horizontal="center" vertical="center" wrapText="1"/>
    </xf>
    <xf numFmtId="0" fontId="8" fillId="2" borderId="2" xfId="55" applyFont="1" applyFill="1" applyBorder="1" applyAlignment="1">
      <alignment horizontal="center" vertical="center" wrapText="1"/>
    </xf>
    <xf numFmtId="0" fontId="8" fillId="2" borderId="3" xfId="55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9" fillId="2" borderId="6" xfId="55" applyFont="1" applyFill="1" applyBorder="1" applyAlignment="1">
      <alignment horizontal="center" vertical="center" wrapText="1"/>
    </xf>
    <xf numFmtId="0" fontId="10" fillId="2" borderId="6" xfId="58" applyFont="1" applyFill="1" applyBorder="1" applyAlignment="1">
      <alignment horizontal="center" vertical="center" wrapText="1"/>
    </xf>
    <xf numFmtId="178" fontId="10" fillId="2" borderId="6" xfId="58" applyNumberFormat="1" applyFont="1" applyFill="1" applyBorder="1" applyAlignment="1">
      <alignment horizontal="center" vertical="center" wrapText="1"/>
    </xf>
    <xf numFmtId="0" fontId="11" fillId="2" borderId="6" xfId="58" applyFont="1" applyFill="1" applyBorder="1" applyAlignment="1">
      <alignment horizontal="left" vertical="center" wrapText="1"/>
    </xf>
    <xf numFmtId="178" fontId="4" fillId="2" borderId="6" xfId="0" applyNumberFormat="1" applyFont="1" applyFill="1" applyBorder="1" applyAlignment="1">
      <alignment horizontal="right" vertical="center" wrapText="1"/>
    </xf>
    <xf numFmtId="178" fontId="12" fillId="2" borderId="6" xfId="54" applyNumberFormat="1" applyFont="1" applyFill="1" applyBorder="1" applyAlignment="1">
      <alignment horizontal="right" vertical="center"/>
    </xf>
    <xf numFmtId="178" fontId="13" fillId="2" borderId="6" xfId="0" applyNumberFormat="1" applyFont="1" applyFill="1" applyBorder="1" applyAlignment="1">
      <alignment horizontal="right" vertical="center"/>
    </xf>
    <xf numFmtId="178" fontId="14" fillId="2" borderId="6" xfId="55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9" fontId="3" fillId="2" borderId="6" xfId="12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9" fontId="11" fillId="2" borderId="6" xfId="12" applyFont="1" applyFill="1" applyBorder="1" applyAlignment="1" applyProtection="1">
      <alignment horizontal="center" vertical="center" wrapText="1"/>
    </xf>
    <xf numFmtId="179" fontId="5" fillId="0" borderId="0" xfId="9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79" fontId="15" fillId="0" borderId="0" xfId="9" applyNumberFormat="1" applyFont="1" applyFill="1" applyBorder="1" applyAlignment="1">
      <alignment horizontal="center" vertical="center"/>
    </xf>
    <xf numFmtId="179" fontId="17" fillId="0" borderId="0" xfId="9" applyNumberFormat="1" applyFont="1" applyFill="1">
      <alignment vertical="center"/>
    </xf>
    <xf numFmtId="179" fontId="3" fillId="0" borderId="12" xfId="0" applyNumberFormat="1" applyFont="1" applyFill="1" applyBorder="1" applyAlignment="1">
      <alignment vertical="center"/>
    </xf>
    <xf numFmtId="179" fontId="3" fillId="0" borderId="12" xfId="9" applyNumberFormat="1" applyFont="1" applyFill="1" applyBorder="1" applyAlignment="1">
      <alignment vertical="center"/>
    </xf>
    <xf numFmtId="176" fontId="18" fillId="2" borderId="8" xfId="0" applyNumberFormat="1" applyFont="1" applyFill="1" applyBorder="1" applyAlignment="1">
      <alignment horizontal="center" vertical="center" wrapText="1"/>
    </xf>
    <xf numFmtId="176" fontId="18" fillId="2" borderId="9" xfId="0" applyNumberFormat="1" applyFont="1" applyFill="1" applyBorder="1" applyAlignment="1">
      <alignment horizontal="center" vertical="center" wrapText="1"/>
    </xf>
    <xf numFmtId="176" fontId="18" fillId="2" borderId="10" xfId="0" applyNumberFormat="1" applyFont="1" applyFill="1" applyBorder="1" applyAlignment="1">
      <alignment horizontal="center" vertical="center" wrapText="1"/>
    </xf>
    <xf numFmtId="176" fontId="18" fillId="2" borderId="11" xfId="0" applyNumberFormat="1" applyFont="1" applyFill="1" applyBorder="1" applyAlignment="1">
      <alignment horizontal="center" vertical="center" wrapText="1"/>
    </xf>
    <xf numFmtId="176" fontId="18" fillId="2" borderId="12" xfId="0" applyNumberFormat="1" applyFont="1" applyFill="1" applyBorder="1" applyAlignment="1">
      <alignment horizontal="center" vertical="center" wrapText="1"/>
    </xf>
    <xf numFmtId="176" fontId="18" fillId="2" borderId="13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178" fontId="4" fillId="2" borderId="6" xfId="9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</cellXfs>
  <cellStyles count="64">
    <cellStyle name="常规" xfId="0" builtinId="0"/>
    <cellStyle name="货币[0]" xfId="1" builtinId="7"/>
    <cellStyle name="常规_附件2_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件2_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2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附件2_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2_10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千位分隔 2" xfId="57"/>
    <cellStyle name="常规_2011年秋季学期广东省普通高中国家助学金安排表" xfId="58"/>
    <cellStyle name="常规_附件2_3" xfId="59"/>
    <cellStyle name="常规_附件2_8" xfId="60"/>
    <cellStyle name="常规_附件2_9" xfId="61"/>
    <cellStyle name="常规_越秀" xfId="62"/>
    <cellStyle name="样式 1" xfId="63"/>
  </cellStyles>
  <tableStyles count="0" defaultTableStyle="TableStyleMedium2" defaultPivotStyle="PivotStyleLight16"/>
  <colors>
    <mruColors>
      <color rgb="00FFFF99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2:Z16"/>
  <sheetViews>
    <sheetView tabSelected="1" zoomScale="60" zoomScaleNormal="60" topLeftCell="A2" workbookViewId="0">
      <selection activeCell="AB5" sqref="AB5"/>
    </sheetView>
  </sheetViews>
  <sheetFormatPr defaultColWidth="9" defaultRowHeight="13.5"/>
  <cols>
    <col min="1" max="1" width="10.4166666666667" style="5" customWidth="1"/>
    <col min="2" max="2" width="13.3333333333333" style="6" customWidth="1"/>
    <col min="3" max="3" width="14.7916666666667" style="6" customWidth="1"/>
    <col min="4" max="4" width="12.9166666666667" style="6" customWidth="1"/>
    <col min="5" max="5" width="15" style="6" customWidth="1"/>
    <col min="6" max="6" width="10.625" style="6" customWidth="1"/>
    <col min="7" max="7" width="9.79166666666667" style="6" customWidth="1"/>
    <col min="8" max="8" width="17.5" style="6" customWidth="1"/>
    <col min="9" max="9" width="11.375" style="7" customWidth="1"/>
    <col min="10" max="10" width="15.2083333333333" style="6" customWidth="1"/>
    <col min="11" max="11" width="8.75" style="6" customWidth="1"/>
    <col min="12" max="12" width="15" style="6" customWidth="1"/>
    <col min="13" max="13" width="14.5833333333333" style="6" customWidth="1"/>
    <col min="14" max="14" width="14.1666666666667" style="6" customWidth="1"/>
    <col min="15" max="15" width="16.6666666666667" style="6" customWidth="1"/>
    <col min="16" max="16" width="10.8333333333333" style="6" customWidth="1"/>
    <col min="17" max="17" width="15.2083333333333" style="5" customWidth="1"/>
    <col min="18" max="18" width="14.7916666666667" style="5" customWidth="1"/>
    <col min="19" max="19" width="7.29166666666667" style="5" customWidth="1"/>
    <col min="20" max="20" width="16.6666666666667" style="8" customWidth="1"/>
    <col min="21" max="21" width="14.5833333333333" style="5" customWidth="1"/>
    <col min="22" max="22" width="7.5" style="5" customWidth="1"/>
    <col min="23" max="23" width="13.125" style="5" customWidth="1"/>
    <col min="24" max="24" width="16.0416666666667" style="5" customWidth="1"/>
    <col min="25" max="25" width="9.375" style="5" customWidth="1"/>
    <col min="26" max="26" width="8.95833333333333" style="9" customWidth="1"/>
    <col min="27" max="16384" width="9" style="5"/>
  </cols>
  <sheetData>
    <row r="2" ht="28" customHeight="1" spans="1:1">
      <c r="A2" s="2" t="s">
        <v>0</v>
      </c>
    </row>
    <row r="3" ht="52.9" customHeight="1" spans="1:26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45"/>
      <c r="U3" s="10"/>
      <c r="V3" s="10"/>
      <c r="W3" s="10"/>
      <c r="X3" s="10"/>
      <c r="Y3" s="10"/>
      <c r="Z3" s="10"/>
    </row>
    <row r="4" ht="42.6" customHeight="1" spans="1:26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32"/>
      <c r="N4" s="32"/>
      <c r="O4" s="32"/>
      <c r="P4" s="32"/>
      <c r="Q4" s="46"/>
      <c r="R4" s="46"/>
      <c r="S4" s="46"/>
      <c r="T4" s="47"/>
      <c r="U4" s="11"/>
      <c r="V4" s="48"/>
      <c r="W4" s="49"/>
      <c r="X4" s="50"/>
      <c r="Y4" s="62" t="s">
        <v>2</v>
      </c>
      <c r="Z4" s="62"/>
    </row>
    <row r="5" s="1" customFormat="1" ht="49.9" customHeight="1" spans="1:26">
      <c r="A5" s="13" t="s">
        <v>3</v>
      </c>
      <c r="B5" s="14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33"/>
      <c r="M5" s="34" t="s">
        <v>5</v>
      </c>
      <c r="N5" s="35"/>
      <c r="O5" s="35"/>
      <c r="P5" s="36"/>
      <c r="Q5" s="51" t="s">
        <v>6</v>
      </c>
      <c r="R5" s="52"/>
      <c r="S5" s="53"/>
      <c r="T5" s="51" t="s">
        <v>7</v>
      </c>
      <c r="U5" s="52"/>
      <c r="V5" s="53"/>
      <c r="W5" s="51" t="s">
        <v>8</v>
      </c>
      <c r="X5" s="52"/>
      <c r="Y5" s="53"/>
      <c r="Z5" s="63" t="s">
        <v>9</v>
      </c>
    </row>
    <row r="6" s="1" customFormat="1" ht="49.9" customHeight="1" spans="1:26">
      <c r="A6" s="16"/>
      <c r="B6" s="17" t="s">
        <v>10</v>
      </c>
      <c r="C6" s="18"/>
      <c r="D6" s="18"/>
      <c r="E6" s="18"/>
      <c r="F6" s="14" t="s">
        <v>11</v>
      </c>
      <c r="G6" s="15"/>
      <c r="H6" s="15"/>
      <c r="I6" s="15"/>
      <c r="J6" s="15"/>
      <c r="K6" s="15"/>
      <c r="L6" s="33"/>
      <c r="M6" s="37"/>
      <c r="N6" s="38"/>
      <c r="O6" s="38"/>
      <c r="P6" s="39"/>
      <c r="Q6" s="54"/>
      <c r="R6" s="55"/>
      <c r="S6" s="56"/>
      <c r="T6" s="54"/>
      <c r="U6" s="55"/>
      <c r="V6" s="56"/>
      <c r="W6" s="54"/>
      <c r="X6" s="55"/>
      <c r="Y6" s="56"/>
      <c r="Z6" s="64"/>
    </row>
    <row r="7" s="2" customFormat="1" ht="49.9" customHeight="1" spans="1:26">
      <c r="A7" s="16"/>
      <c r="B7" s="13" t="s">
        <v>12</v>
      </c>
      <c r="C7" s="13" t="s">
        <v>13</v>
      </c>
      <c r="D7" s="13" t="s">
        <v>14</v>
      </c>
      <c r="E7" s="13" t="s">
        <v>15</v>
      </c>
      <c r="F7" s="19" t="s">
        <v>16</v>
      </c>
      <c r="G7" s="19" t="s">
        <v>17</v>
      </c>
      <c r="H7" s="13" t="s">
        <v>18</v>
      </c>
      <c r="I7" s="13" t="s">
        <v>19</v>
      </c>
      <c r="J7" s="13" t="s">
        <v>20</v>
      </c>
      <c r="K7" s="13" t="s">
        <v>21</v>
      </c>
      <c r="L7" s="13" t="s">
        <v>22</v>
      </c>
      <c r="M7" s="40" t="s">
        <v>23</v>
      </c>
      <c r="N7" s="40" t="s">
        <v>24</v>
      </c>
      <c r="O7" s="40" t="s">
        <v>25</v>
      </c>
      <c r="P7" s="40" t="s">
        <v>26</v>
      </c>
      <c r="Q7" s="57" t="s">
        <v>12</v>
      </c>
      <c r="R7" s="57" t="s">
        <v>27</v>
      </c>
      <c r="S7" s="57" t="s">
        <v>28</v>
      </c>
      <c r="T7" s="57" t="s">
        <v>29</v>
      </c>
      <c r="U7" s="57" t="s">
        <v>27</v>
      </c>
      <c r="V7" s="57" t="s">
        <v>28</v>
      </c>
      <c r="W7" s="57" t="s">
        <v>29</v>
      </c>
      <c r="X7" s="57" t="s">
        <v>27</v>
      </c>
      <c r="Y7" s="57" t="s">
        <v>28</v>
      </c>
      <c r="Z7" s="64"/>
    </row>
    <row r="8" s="2" customFormat="1" ht="49.9" customHeight="1" spans="1:26">
      <c r="A8" s="16"/>
      <c r="B8" s="20"/>
      <c r="C8" s="20"/>
      <c r="D8" s="20"/>
      <c r="E8" s="20"/>
      <c r="F8" s="21"/>
      <c r="G8" s="21"/>
      <c r="H8" s="20"/>
      <c r="I8" s="20"/>
      <c r="J8" s="20"/>
      <c r="K8" s="20"/>
      <c r="L8" s="20"/>
      <c r="M8" s="41"/>
      <c r="N8" s="41"/>
      <c r="O8" s="41"/>
      <c r="P8" s="41"/>
      <c r="Q8" s="58"/>
      <c r="R8" s="58"/>
      <c r="S8" s="58"/>
      <c r="T8" s="58"/>
      <c r="U8" s="58"/>
      <c r="V8" s="58"/>
      <c r="W8" s="58"/>
      <c r="X8" s="58"/>
      <c r="Y8" s="58"/>
      <c r="Z8" s="64"/>
    </row>
    <row r="9" s="3" customFormat="1" ht="45" customHeight="1" spans="1:26">
      <c r="A9" s="22" t="s">
        <v>30</v>
      </c>
      <c r="B9" s="23" t="s">
        <v>31</v>
      </c>
      <c r="C9" s="23" t="s">
        <v>32</v>
      </c>
      <c r="D9" s="23" t="s">
        <v>33</v>
      </c>
      <c r="E9" s="23" t="s">
        <v>34</v>
      </c>
      <c r="F9" s="23" t="s">
        <v>35</v>
      </c>
      <c r="G9" s="23" t="s">
        <v>36</v>
      </c>
      <c r="H9" s="24" t="s">
        <v>37</v>
      </c>
      <c r="I9" s="42" t="s">
        <v>38</v>
      </c>
      <c r="J9" s="43" t="s">
        <v>39</v>
      </c>
      <c r="K9" s="43" t="s">
        <v>40</v>
      </c>
      <c r="L9" s="24" t="s">
        <v>41</v>
      </c>
      <c r="M9" s="24" t="s">
        <v>42</v>
      </c>
      <c r="N9" s="43" t="s">
        <v>43</v>
      </c>
      <c r="O9" s="43" t="s">
        <v>44</v>
      </c>
      <c r="P9" s="43" t="s">
        <v>45</v>
      </c>
      <c r="Q9" s="59" t="s">
        <v>46</v>
      </c>
      <c r="R9" s="59" t="s">
        <v>47</v>
      </c>
      <c r="S9" s="59" t="s">
        <v>48</v>
      </c>
      <c r="T9" s="60" t="s">
        <v>49</v>
      </c>
      <c r="U9" s="60" t="s">
        <v>50</v>
      </c>
      <c r="V9" s="60" t="s">
        <v>51</v>
      </c>
      <c r="W9" s="60" t="s">
        <v>52</v>
      </c>
      <c r="X9" s="60" t="s">
        <v>53</v>
      </c>
      <c r="Y9" s="60" t="s">
        <v>54</v>
      </c>
      <c r="Z9" s="65" t="s">
        <v>55</v>
      </c>
    </row>
    <row r="10" s="4" customFormat="1" ht="40" customHeight="1" spans="1:26">
      <c r="A10" s="25" t="s">
        <v>56</v>
      </c>
      <c r="B10" s="26">
        <f t="shared" ref="B10:Q10" si="0">SUM(B11:B16)</f>
        <v>13344000</v>
      </c>
      <c r="C10" s="26">
        <f t="shared" si="0"/>
        <v>9894000</v>
      </c>
      <c r="D10" s="26">
        <f t="shared" si="0"/>
        <v>0</v>
      </c>
      <c r="E10" s="26">
        <f t="shared" si="0"/>
        <v>3450000</v>
      </c>
      <c r="F10" s="26">
        <f t="shared" si="0"/>
        <v>5694</v>
      </c>
      <c r="G10" s="26">
        <f t="shared" si="0"/>
        <v>5684</v>
      </c>
      <c r="H10" s="26">
        <f t="shared" si="0"/>
        <v>11378000</v>
      </c>
      <c r="I10" s="26"/>
      <c r="J10" s="26">
        <f t="shared" si="0"/>
        <v>9671300</v>
      </c>
      <c r="K10" s="26">
        <f t="shared" si="0"/>
        <v>0</v>
      </c>
      <c r="L10" s="26">
        <f t="shared" si="0"/>
        <v>-3672700</v>
      </c>
      <c r="M10" s="26">
        <f t="shared" si="0"/>
        <v>11368000</v>
      </c>
      <c r="N10" s="26">
        <f t="shared" si="0"/>
        <v>9662800</v>
      </c>
      <c r="O10" s="26">
        <f t="shared" si="0"/>
        <v>5990100</v>
      </c>
      <c r="P10" s="26">
        <f t="shared" si="0"/>
        <v>0</v>
      </c>
      <c r="Q10" s="26">
        <f t="shared" si="0"/>
        <v>5990100</v>
      </c>
      <c r="R10" s="26">
        <f t="shared" ref="R10:Y10" si="1">SUM(R11:R16)</f>
        <v>5990100</v>
      </c>
      <c r="S10" s="26">
        <f t="shared" si="1"/>
        <v>0</v>
      </c>
      <c r="T10" s="26">
        <f t="shared" si="1"/>
        <v>5391090</v>
      </c>
      <c r="U10" s="26">
        <f t="shared" si="1"/>
        <v>5391090</v>
      </c>
      <c r="V10" s="26">
        <f t="shared" si="1"/>
        <v>0</v>
      </c>
      <c r="W10" s="26">
        <v>599010</v>
      </c>
      <c r="X10" s="26">
        <v>599010</v>
      </c>
      <c r="Y10" s="26">
        <f t="shared" si="1"/>
        <v>0</v>
      </c>
      <c r="Z10" s="66"/>
    </row>
    <row r="11" s="4" customFormat="1" ht="40" customHeight="1" spans="1:26">
      <c r="A11" s="27" t="s">
        <v>57</v>
      </c>
      <c r="B11" s="28">
        <f>C11-D11+E11</f>
        <v>3664900</v>
      </c>
      <c r="C11" s="29">
        <v>2714900</v>
      </c>
      <c r="D11" s="29">
        <v>0</v>
      </c>
      <c r="E11" s="29">
        <v>950000</v>
      </c>
      <c r="F11" s="30">
        <v>1459</v>
      </c>
      <c r="G11" s="30">
        <v>1437</v>
      </c>
      <c r="H11" s="31">
        <f>(F11+G11)*1000</f>
        <v>2896000</v>
      </c>
      <c r="I11" s="44">
        <v>0.85</v>
      </c>
      <c r="J11" s="28">
        <f>H11*I11</f>
        <v>2461600</v>
      </c>
      <c r="K11" s="28"/>
      <c r="L11" s="31">
        <f>J11-(B11-K11)</f>
        <v>-1203300</v>
      </c>
      <c r="M11" s="31">
        <f>G11*2000</f>
        <v>2874000</v>
      </c>
      <c r="N11" s="28">
        <f>M11*I11</f>
        <v>2442900</v>
      </c>
      <c r="O11" s="28">
        <f>IF(N11+L11&lt;=0,0,N11+L11)</f>
        <v>1239600</v>
      </c>
      <c r="P11" s="28"/>
      <c r="Q11" s="28">
        <f>ROUND(O11,0)+P11</f>
        <v>1239600</v>
      </c>
      <c r="R11" s="28">
        <f>U11+X11</f>
        <v>1239600</v>
      </c>
      <c r="S11" s="28">
        <f>V11+Y11</f>
        <v>0</v>
      </c>
      <c r="T11" s="61">
        <v>1115640</v>
      </c>
      <c r="U11" s="28">
        <v>1115640</v>
      </c>
      <c r="V11" s="28">
        <v>0</v>
      </c>
      <c r="W11" s="28">
        <f>Q11-T11</f>
        <v>123960</v>
      </c>
      <c r="X11" s="28">
        <f>W11</f>
        <v>123960</v>
      </c>
      <c r="Y11" s="28">
        <f>W11-X11</f>
        <v>0</v>
      </c>
      <c r="Z11" s="66"/>
    </row>
    <row r="12" s="4" customFormat="1" ht="40" customHeight="1" spans="1:26">
      <c r="A12" s="27" t="s">
        <v>58</v>
      </c>
      <c r="B12" s="28"/>
      <c r="C12" s="29"/>
      <c r="D12" s="29"/>
      <c r="E12" s="29"/>
      <c r="F12" s="30"/>
      <c r="G12" s="30"/>
      <c r="H12" s="31"/>
      <c r="I12" s="44"/>
      <c r="J12" s="28"/>
      <c r="K12" s="28"/>
      <c r="L12" s="31"/>
      <c r="M12" s="31"/>
      <c r="N12" s="28"/>
      <c r="O12" s="28"/>
      <c r="P12" s="28"/>
      <c r="Q12" s="28"/>
      <c r="R12" s="28"/>
      <c r="S12" s="28"/>
      <c r="T12" s="61"/>
      <c r="U12" s="28"/>
      <c r="V12" s="28"/>
      <c r="W12" s="28">
        <v>123960</v>
      </c>
      <c r="X12" s="28">
        <v>123960</v>
      </c>
      <c r="Y12" s="28"/>
      <c r="Z12" s="66"/>
    </row>
    <row r="13" s="4" customFormat="1" ht="40" customHeight="1" spans="1:26">
      <c r="A13" s="27" t="s">
        <v>59</v>
      </c>
      <c r="B13" s="28">
        <f>C13-D13+E13</f>
        <v>2098700</v>
      </c>
      <c r="C13" s="29">
        <v>1548700</v>
      </c>
      <c r="D13" s="29">
        <v>0</v>
      </c>
      <c r="E13" s="29">
        <v>550000</v>
      </c>
      <c r="F13" s="30">
        <v>923</v>
      </c>
      <c r="G13" s="30">
        <v>936</v>
      </c>
      <c r="H13" s="31">
        <f>(F13+G13)*1000</f>
        <v>1859000</v>
      </c>
      <c r="I13" s="44">
        <v>0.85</v>
      </c>
      <c r="J13" s="28">
        <f>H13*I13</f>
        <v>1580150</v>
      </c>
      <c r="K13" s="28"/>
      <c r="L13" s="31">
        <f>J13-(B13-K13)</f>
        <v>-518550</v>
      </c>
      <c r="M13" s="31">
        <f>G13*2000</f>
        <v>1872000</v>
      </c>
      <c r="N13" s="28">
        <f>M13*I13</f>
        <v>1591200</v>
      </c>
      <c r="O13" s="28">
        <f>IF(N13+L13&lt;=0,0,N13+L13)</f>
        <v>1072650</v>
      </c>
      <c r="P13" s="28"/>
      <c r="Q13" s="28">
        <f>ROUND(O13,0)+P13</f>
        <v>1072650</v>
      </c>
      <c r="R13" s="28">
        <f>U13+X13</f>
        <v>1072650</v>
      </c>
      <c r="S13" s="28">
        <f>V13+Y13</f>
        <v>0</v>
      </c>
      <c r="T13" s="61">
        <v>965385</v>
      </c>
      <c r="U13" s="28">
        <v>965385</v>
      </c>
      <c r="V13" s="28">
        <v>0</v>
      </c>
      <c r="W13" s="28">
        <f>Q13-T13</f>
        <v>107265</v>
      </c>
      <c r="X13" s="28">
        <f>W13</f>
        <v>107265</v>
      </c>
      <c r="Y13" s="28">
        <f>W13-X13</f>
        <v>0</v>
      </c>
      <c r="Z13" s="66"/>
    </row>
    <row r="14" s="4" customFormat="1" ht="40" customHeight="1" spans="1:26">
      <c r="A14" s="27" t="s">
        <v>60</v>
      </c>
      <c r="B14" s="28">
        <f>C14-D14+E14</f>
        <v>1742000</v>
      </c>
      <c r="C14" s="29">
        <v>1292000</v>
      </c>
      <c r="D14" s="29">
        <v>0</v>
      </c>
      <c r="E14" s="29">
        <v>450000</v>
      </c>
      <c r="F14" s="30">
        <v>760</v>
      </c>
      <c r="G14" s="30">
        <v>760</v>
      </c>
      <c r="H14" s="31">
        <f>(F14+G14)*1000</f>
        <v>1520000</v>
      </c>
      <c r="I14" s="44">
        <v>0.85</v>
      </c>
      <c r="J14" s="28">
        <f>H14*I14</f>
        <v>1292000</v>
      </c>
      <c r="K14" s="28"/>
      <c r="L14" s="31">
        <f>J14-(B14-K14)</f>
        <v>-450000</v>
      </c>
      <c r="M14" s="31">
        <f>G14*2000</f>
        <v>1520000</v>
      </c>
      <c r="N14" s="28">
        <f>M14*I14</f>
        <v>1292000</v>
      </c>
      <c r="O14" s="28">
        <f>IF(N14+L14&lt;=0,0,N14+L14)</f>
        <v>842000</v>
      </c>
      <c r="P14" s="28"/>
      <c r="Q14" s="28">
        <f>ROUND(O14,0)+P14</f>
        <v>842000</v>
      </c>
      <c r="R14" s="28">
        <f>U14+X14</f>
        <v>842000</v>
      </c>
      <c r="S14" s="28">
        <f>V14+Y14</f>
        <v>0</v>
      </c>
      <c r="T14" s="61">
        <v>757800</v>
      </c>
      <c r="U14" s="28">
        <v>757800</v>
      </c>
      <c r="V14" s="28">
        <v>0</v>
      </c>
      <c r="W14" s="28">
        <f>Q14-T14</f>
        <v>84200</v>
      </c>
      <c r="X14" s="28">
        <f>W14</f>
        <v>84200</v>
      </c>
      <c r="Y14" s="28">
        <f>W14-X14</f>
        <v>0</v>
      </c>
      <c r="Z14" s="66"/>
    </row>
    <row r="15" s="4" customFormat="1" ht="40" customHeight="1" spans="1:26">
      <c r="A15" s="27" t="s">
        <v>61</v>
      </c>
      <c r="B15" s="28">
        <f>C15-D15+E15</f>
        <v>2165000</v>
      </c>
      <c r="C15" s="29">
        <v>1615000</v>
      </c>
      <c r="D15" s="29">
        <v>0</v>
      </c>
      <c r="E15" s="29">
        <v>550000</v>
      </c>
      <c r="F15" s="30">
        <v>950</v>
      </c>
      <c r="G15" s="30">
        <v>950</v>
      </c>
      <c r="H15" s="31">
        <f>(F15+G15)*1000</f>
        <v>1900000</v>
      </c>
      <c r="I15" s="44">
        <v>0.85</v>
      </c>
      <c r="J15" s="28">
        <f>H15*I15</f>
        <v>1615000</v>
      </c>
      <c r="K15" s="28"/>
      <c r="L15" s="31">
        <f>J15-(B15-K15)</f>
        <v>-550000</v>
      </c>
      <c r="M15" s="31">
        <f>G15*2000</f>
        <v>1900000</v>
      </c>
      <c r="N15" s="28">
        <f>M15*I15</f>
        <v>1615000</v>
      </c>
      <c r="O15" s="28">
        <f>IF(N15+L15&lt;=0,0,N15+L15)</f>
        <v>1065000</v>
      </c>
      <c r="P15" s="28"/>
      <c r="Q15" s="28">
        <f>ROUND(O15,0)+P15</f>
        <v>1065000</v>
      </c>
      <c r="R15" s="28">
        <f>U15+X15</f>
        <v>1065000</v>
      </c>
      <c r="S15" s="28">
        <f>V15+Y15</f>
        <v>0</v>
      </c>
      <c r="T15" s="61">
        <v>958500</v>
      </c>
      <c r="U15" s="28">
        <v>958500</v>
      </c>
      <c r="V15" s="28">
        <v>0</v>
      </c>
      <c r="W15" s="28">
        <f>Q15-T15</f>
        <v>106500</v>
      </c>
      <c r="X15" s="28">
        <f>W15</f>
        <v>106500</v>
      </c>
      <c r="Y15" s="28">
        <f>W15-X15</f>
        <v>0</v>
      </c>
      <c r="Z15" s="66"/>
    </row>
    <row r="16" s="4" customFormat="1" ht="40" customHeight="1" spans="1:26">
      <c r="A16" s="27" t="s">
        <v>62</v>
      </c>
      <c r="B16" s="28">
        <f>C16-D16+E16</f>
        <v>3673400</v>
      </c>
      <c r="C16" s="29">
        <v>2723400</v>
      </c>
      <c r="D16" s="29">
        <v>0</v>
      </c>
      <c r="E16" s="29">
        <v>950000</v>
      </c>
      <c r="F16" s="30">
        <v>1602</v>
      </c>
      <c r="G16" s="30">
        <v>1601</v>
      </c>
      <c r="H16" s="31">
        <f>(F16+G16)*1000</f>
        <v>3203000</v>
      </c>
      <c r="I16" s="44">
        <v>0.85</v>
      </c>
      <c r="J16" s="28">
        <f>H16*I16</f>
        <v>2722550</v>
      </c>
      <c r="K16" s="28"/>
      <c r="L16" s="31">
        <f>J16-(B16-K16)</f>
        <v>-950850</v>
      </c>
      <c r="M16" s="31">
        <f>G16*2000</f>
        <v>3202000</v>
      </c>
      <c r="N16" s="28">
        <f>M16*I16</f>
        <v>2721700</v>
      </c>
      <c r="O16" s="28">
        <f>IF(N16+L16&lt;=0,0,N16+L16)</f>
        <v>1770850</v>
      </c>
      <c r="P16" s="28"/>
      <c r="Q16" s="28">
        <f>ROUND(O16,0)+P16</f>
        <v>1770850</v>
      </c>
      <c r="R16" s="28">
        <f>U16+X16</f>
        <v>1770850</v>
      </c>
      <c r="S16" s="28">
        <f>V16+Y16</f>
        <v>0</v>
      </c>
      <c r="T16" s="61">
        <v>1593765</v>
      </c>
      <c r="U16" s="28">
        <v>1593765</v>
      </c>
      <c r="V16" s="28">
        <v>0</v>
      </c>
      <c r="W16" s="28">
        <f>Q16-T16</f>
        <v>177085</v>
      </c>
      <c r="X16" s="28">
        <f>W16</f>
        <v>177085</v>
      </c>
      <c r="Y16" s="28">
        <f>W16-X16</f>
        <v>0</v>
      </c>
      <c r="Z16" s="66"/>
    </row>
  </sheetData>
  <mergeCells count="35">
    <mergeCell ref="A3:Z3"/>
    <mergeCell ref="Y4:Z4"/>
    <mergeCell ref="B5:L5"/>
    <mergeCell ref="B6:E6"/>
    <mergeCell ref="F6:L6"/>
    <mergeCell ref="A5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5:Z8"/>
    <mergeCell ref="M5:P6"/>
    <mergeCell ref="Q5:S6"/>
    <mergeCell ref="T5:V6"/>
    <mergeCell ref="W5:Y6"/>
  </mergeCells>
  <printOptions horizontalCentered="1"/>
  <pageMargins left="0.0979166666666667" right="0.0979166666666667" top="0.747916666666667" bottom="0.747916666666667" header="0.313888888888889" footer="0.313888888888889"/>
  <pageSetup paperSize="9" scale="4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Administrator</cp:lastModifiedBy>
  <dcterms:created xsi:type="dcterms:W3CDTF">2020-09-23T02:47:00Z</dcterms:created>
  <cp:lastPrinted>2020-11-28T05:15:00Z</cp:lastPrinted>
  <dcterms:modified xsi:type="dcterms:W3CDTF">2021-05-26T01:37:54Z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