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公示附表" sheetId="1" r:id="rId1"/>
    <sheet name="Sheet2" sheetId="2" state="hidden" r:id="rId2"/>
    <sheet name="请示" sheetId="3" state="hidden" r:id="rId3"/>
    <sheet name="按县市区分保险保费结算表" sheetId="4" state="hidden" r:id="rId4"/>
  </sheets>
  <definedNames>
    <definedName name="_xlnm.Print_Area" localSheetId="0">'公示附表'!$A$1:$J$13</definedName>
    <definedName name="_xlnm.Print_Area" localSheetId="1">'Sheet2'!$A$1:$O$23</definedName>
  </definedNames>
  <calcPr fullCalcOnLoad="1"/>
</workbook>
</file>

<file path=xl/sharedStrings.xml><?xml version="1.0" encoding="utf-8"?>
<sst xmlns="http://schemas.openxmlformats.org/spreadsheetml/2006/main" count="165" uniqueCount="85">
  <si>
    <t>附表：</t>
  </si>
  <si>
    <t>2021年第一期政策性农业保险财政补贴资金结算汇总表</t>
  </si>
  <si>
    <t xml:space="preserve">                                  统计日期：2019年7月1日至 2021年3月31日  </t>
  </si>
  <si>
    <t>单位</t>
  </si>
  <si>
    <t>险种</t>
  </si>
  <si>
    <t>中央资金（元）</t>
  </si>
  <si>
    <t>省级资金（元）</t>
  </si>
  <si>
    <t>市级资金（元）</t>
  </si>
  <si>
    <t>中、省、市资金合计（元）</t>
  </si>
  <si>
    <t>应付</t>
  </si>
  <si>
    <t>实付</t>
  </si>
  <si>
    <t>中华财险韶关中心支公司</t>
  </si>
  <si>
    <t>种植险</t>
  </si>
  <si>
    <t>养殖险</t>
  </si>
  <si>
    <t>小计</t>
  </si>
  <si>
    <t>人保财险韶关市分公司</t>
  </si>
  <si>
    <t>种植险小计</t>
  </si>
  <si>
    <t>养殖险小计</t>
  </si>
  <si>
    <t>合计</t>
  </si>
  <si>
    <t>2021 年第 一 期政策性农业保险财政补贴资金结算汇总表</t>
  </si>
  <si>
    <t xml:space="preserve">                                            统计日期：2019 年 7 月1 日至 2021 年 3月 31 日  </t>
  </si>
  <si>
    <t>面积（亩）</t>
  </si>
  <si>
    <t>母猪（头）</t>
  </si>
  <si>
    <t>生猪（头）</t>
  </si>
  <si>
    <t>仔猪</t>
  </si>
  <si>
    <t>家禽（只）</t>
  </si>
  <si>
    <t>奶牛（头）</t>
  </si>
  <si>
    <t>合计（元）</t>
  </si>
  <si>
    <t>备注</t>
  </si>
  <si>
    <t>1-3岁</t>
  </si>
  <si>
    <t>3-7岁</t>
  </si>
  <si>
    <t>7-8岁</t>
  </si>
  <si>
    <t>钢架大棚（农业设施）</t>
  </si>
  <si>
    <t>甘蔗</t>
  </si>
  <si>
    <t>柑橘橙柚</t>
  </si>
  <si>
    <t>玉米</t>
  </si>
  <si>
    <t>种植险（2019-（2020）</t>
  </si>
  <si>
    <t>养殖险（2020）</t>
  </si>
  <si>
    <t>养殖险（2021）</t>
  </si>
  <si>
    <t>养殖</t>
  </si>
  <si>
    <t>养殖（2020年旧保额旧费率）</t>
  </si>
  <si>
    <t>养殖（2021年新保额旧费率）</t>
  </si>
  <si>
    <t>柑橘橙柚小计</t>
  </si>
  <si>
    <t>玉米小计</t>
  </si>
  <si>
    <t>甘蔗小计</t>
  </si>
  <si>
    <t>大棚设施</t>
  </si>
  <si>
    <t>钢结构大棚</t>
  </si>
  <si>
    <t>养殖小计</t>
  </si>
  <si>
    <t>中</t>
  </si>
  <si>
    <t>省</t>
  </si>
  <si>
    <t>市</t>
  </si>
  <si>
    <t>早造</t>
  </si>
  <si>
    <t>中国人寿财产保险股份有限公司韶关中心支公司</t>
  </si>
  <si>
    <t>中晚造</t>
  </si>
  <si>
    <t>种植险(2019-2020)</t>
  </si>
  <si>
    <t>水稻制种</t>
  </si>
  <si>
    <t>养殖险(2021)</t>
  </si>
  <si>
    <t>种植险合计</t>
  </si>
  <si>
    <t>养殖险合计</t>
  </si>
  <si>
    <t>政策性农业保险补贴结算明细（2021年第一次付款）</t>
  </si>
  <si>
    <t>保险公司</t>
  </si>
  <si>
    <t>县别</t>
  </si>
  <si>
    <t>家禽（羽）</t>
  </si>
  <si>
    <t>奶牛</t>
  </si>
  <si>
    <t>备注（元）</t>
  </si>
  <si>
    <t>90元能繁母猪</t>
  </si>
  <si>
    <t>60元能繁母猪</t>
  </si>
  <si>
    <t>育肥猪</t>
  </si>
  <si>
    <t>价格附加险</t>
  </si>
  <si>
    <t>人保</t>
  </si>
  <si>
    <t>浈江</t>
  </si>
  <si>
    <t>2020（旧保额旧费率）</t>
  </si>
  <si>
    <t>武江</t>
  </si>
  <si>
    <t>曲江</t>
  </si>
  <si>
    <t>乐昌</t>
  </si>
  <si>
    <t>南雄</t>
  </si>
  <si>
    <t>仁化</t>
  </si>
  <si>
    <t>始兴</t>
  </si>
  <si>
    <t>乳源</t>
  </si>
  <si>
    <t>2021(1-3月)新保额旧费率</t>
  </si>
  <si>
    <t>按公司汇总保费</t>
  </si>
  <si>
    <t>中华联合</t>
  </si>
  <si>
    <t>翁源</t>
  </si>
  <si>
    <t>2020旧保额旧费率</t>
  </si>
  <si>
    <t>新丰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</si>
</sst>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  <numFmt numFmtId="178" formatCode="0_ "/>
  </numFmts>
  <fonts count="62">
    <font>
      <sz val="12"/>
      <name val="宋体"/>
      <family val="0"/>
    </font>
    <font>
      <b/>
      <sz val="12"/>
      <name val="宋体"/>
      <family val="0"/>
    </font>
    <font>
      <sz val="2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color indexed="23"/>
      <name val="宋体"/>
      <family val="0"/>
    </font>
    <font>
      <b/>
      <sz val="12"/>
      <color indexed="23"/>
      <name val="宋体"/>
      <family val="0"/>
    </font>
    <font>
      <sz val="12"/>
      <color indexed="23"/>
      <name val="仿宋_GB2312"/>
      <family val="3"/>
    </font>
    <font>
      <sz val="10"/>
      <color indexed="23"/>
      <name val="宋体"/>
      <family val="0"/>
    </font>
    <font>
      <b/>
      <sz val="10"/>
      <color indexed="23"/>
      <name val="宋体"/>
      <family val="0"/>
    </font>
    <font>
      <sz val="12"/>
      <color indexed="10"/>
      <name val="宋体"/>
      <family val="0"/>
    </font>
    <font>
      <b/>
      <sz val="12"/>
      <color indexed="23"/>
      <name val="仿宋_GB2312"/>
      <family val="3"/>
    </font>
    <font>
      <b/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 tint="0.49998000264167786"/>
      <name val="宋体"/>
      <family val="0"/>
    </font>
    <font>
      <b/>
      <sz val="12"/>
      <color theme="1" tint="0.49998000264167786"/>
      <name val="宋体"/>
      <family val="0"/>
    </font>
    <font>
      <sz val="12"/>
      <color theme="1" tint="0.49998000264167786"/>
      <name val="仿宋_GB2312"/>
      <family val="3"/>
    </font>
    <font>
      <sz val="10"/>
      <color theme="1" tint="0.49998000264167786"/>
      <name val="宋体"/>
      <family val="0"/>
    </font>
    <font>
      <b/>
      <sz val="10"/>
      <color theme="1" tint="0.49998000264167786"/>
      <name val="宋体"/>
      <family val="0"/>
    </font>
    <font>
      <sz val="12"/>
      <color rgb="FFFF0000"/>
      <name val="宋体"/>
      <family val="0"/>
    </font>
    <font>
      <b/>
      <sz val="12"/>
      <color theme="1" tint="0.49998000264167786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>
      <alignment vertical="center"/>
      <protection/>
    </xf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48" fillId="10" borderId="5" applyNumberFormat="0" applyAlignment="0" applyProtection="0"/>
    <xf numFmtId="0" fontId="13" fillId="0" borderId="0">
      <alignment vertical="center"/>
      <protection/>
    </xf>
    <xf numFmtId="0" fontId="38" fillId="11" borderId="0" applyNumberFormat="0" applyBorder="0" applyAlignment="0" applyProtection="0"/>
    <xf numFmtId="0" fontId="49" fillId="10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0" borderId="0" applyNumberFormat="0" applyFill="0" applyBorder="0" applyProtection="0">
      <alignment vertical="center"/>
    </xf>
    <xf numFmtId="0" fontId="38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left" vertical="center"/>
    </xf>
    <xf numFmtId="0" fontId="13" fillId="0" borderId="0">
      <alignment vertical="center"/>
      <protection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0" fontId="13" fillId="0" borderId="0">
      <alignment vertical="center"/>
      <protection/>
    </xf>
    <xf numFmtId="0" fontId="1" fillId="0" borderId="0" applyNumberFormat="0" applyFill="0" applyBorder="0" applyProtection="0">
      <alignment horizontal="justify" vertical="center"/>
    </xf>
    <xf numFmtId="0" fontId="1" fillId="0" borderId="0" applyNumberFormat="0" applyFill="0" applyBorder="0" applyProtection="0">
      <alignment vertical="center"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" fillId="0" borderId="0" applyNumberFormat="0" applyFill="0" applyBorder="0" applyProtection="0">
      <alignment horizontal="justify" vertical="center"/>
    </xf>
    <xf numFmtId="0" fontId="13" fillId="0" borderId="0">
      <alignment vertical="center"/>
      <protection/>
    </xf>
  </cellStyleXfs>
  <cellXfs count="157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 wrapText="1" shrinkToFit="1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 shrinkToFit="1"/>
    </xf>
    <xf numFmtId="176" fontId="0" fillId="0" borderId="10" xfId="0" applyNumberFormat="1" applyBorder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vertical="center" wrapText="1"/>
    </xf>
    <xf numFmtId="177" fontId="0" fillId="0" borderId="10" xfId="0" applyNumberFormat="1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77" fontId="1" fillId="33" borderId="10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7" fontId="1" fillId="33" borderId="23" xfId="0" applyNumberFormat="1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77" fontId="0" fillId="0" borderId="23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6" fontId="0" fillId="0" borderId="23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5" fillId="0" borderId="0" xfId="69" applyFont="1" applyFill="1" applyAlignment="1">
      <alignment horizontal="center" vertical="center" wrapText="1"/>
      <protection/>
    </xf>
    <xf numFmtId="0" fontId="55" fillId="0" borderId="0" xfId="69" applyFont="1" applyFill="1" applyAlignment="1">
      <alignment horizontal="right" vertical="center" wrapText="1"/>
      <protection/>
    </xf>
    <xf numFmtId="0" fontId="55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178" fontId="59" fillId="0" borderId="10" xfId="0" applyNumberFormat="1" applyFont="1" applyFill="1" applyBorder="1" applyAlignment="1">
      <alignment vertical="center" wrapText="1"/>
    </xf>
    <xf numFmtId="178" fontId="59" fillId="0" borderId="10" xfId="0" applyNumberFormat="1" applyFont="1" applyFill="1" applyBorder="1" applyAlignment="1">
      <alignment vertical="center" wrapText="1"/>
    </xf>
    <xf numFmtId="0" fontId="57" fillId="0" borderId="16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178" fontId="59" fillId="34" borderId="10" xfId="0" applyNumberFormat="1" applyFont="1" applyFill="1" applyBorder="1" applyAlignment="1">
      <alignment vertical="center" wrapText="1"/>
    </xf>
    <xf numFmtId="178" fontId="59" fillId="34" borderId="10" xfId="0" applyNumberFormat="1" applyFont="1" applyFill="1" applyBorder="1" applyAlignment="1">
      <alignment vertical="center" wrapText="1"/>
    </xf>
    <xf numFmtId="0" fontId="57" fillId="0" borderId="10" xfId="0" applyFont="1" applyBorder="1" applyAlignment="1">
      <alignment horizontal="justify" vertical="center" wrapText="1"/>
    </xf>
    <xf numFmtId="178" fontId="59" fillId="0" borderId="10" xfId="0" applyNumberFormat="1" applyFont="1" applyBorder="1" applyAlignment="1">
      <alignment vertical="center" wrapText="1"/>
    </xf>
    <xf numFmtId="178" fontId="59" fillId="0" borderId="10" xfId="0" applyNumberFormat="1" applyFont="1" applyBorder="1" applyAlignment="1">
      <alignment vertical="center" wrapText="1"/>
    </xf>
    <xf numFmtId="0" fontId="57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justify" vertical="center" wrapText="1"/>
    </xf>
    <xf numFmtId="0" fontId="61" fillId="0" borderId="12" xfId="0" applyFont="1" applyBorder="1" applyAlignment="1">
      <alignment horizontal="justify" vertical="center" wrapText="1"/>
    </xf>
    <xf numFmtId="178" fontId="12" fillId="0" borderId="10" xfId="0" applyNumberFormat="1" applyFont="1" applyFill="1" applyBorder="1" applyAlignment="1">
      <alignment vertical="center" wrapText="1"/>
    </xf>
    <xf numFmtId="0" fontId="61" fillId="35" borderId="11" xfId="0" applyFont="1" applyFill="1" applyBorder="1" applyAlignment="1">
      <alignment horizontal="justify" vertical="center" wrapText="1"/>
    </xf>
    <xf numFmtId="0" fontId="61" fillId="35" borderId="12" xfId="0" applyFont="1" applyFill="1" applyBorder="1" applyAlignment="1">
      <alignment horizontal="justify" vertical="center" wrapText="1"/>
    </xf>
    <xf numFmtId="178" fontId="59" fillId="35" borderId="10" xfId="0" applyNumberFormat="1" applyFont="1" applyFill="1" applyBorder="1" applyAlignment="1">
      <alignment vertical="center"/>
    </xf>
    <xf numFmtId="0" fontId="55" fillId="0" borderId="15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176" fontId="59" fillId="0" borderId="10" xfId="0" applyNumberFormat="1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/>
    </xf>
    <xf numFmtId="176" fontId="59" fillId="0" borderId="10" xfId="0" applyNumberFormat="1" applyFont="1" applyFill="1" applyBorder="1" applyAlignment="1">
      <alignment vertical="center" wrapText="1"/>
    </xf>
    <xf numFmtId="176" fontId="59" fillId="34" borderId="10" xfId="0" applyNumberFormat="1" applyFont="1" applyFill="1" applyBorder="1" applyAlignment="1">
      <alignment vertical="center" wrapText="1"/>
    </xf>
    <xf numFmtId="0" fontId="55" fillId="34" borderId="10" xfId="0" applyFont="1" applyFill="1" applyBorder="1" applyAlignment="1">
      <alignment vertical="center"/>
    </xf>
    <xf numFmtId="176" fontId="59" fillId="0" borderId="10" xfId="0" applyNumberFormat="1" applyFont="1" applyBorder="1" applyAlignment="1">
      <alignment vertical="center" wrapText="1"/>
    </xf>
    <xf numFmtId="0" fontId="55" fillId="0" borderId="10" xfId="0" applyFont="1" applyBorder="1" applyAlignment="1">
      <alignment vertical="center"/>
    </xf>
    <xf numFmtId="176" fontId="59" fillId="0" borderId="10" xfId="0" applyNumberFormat="1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176" fontId="12" fillId="0" borderId="10" xfId="0" applyNumberFormat="1" applyFont="1" applyFill="1" applyBorder="1" applyAlignment="1">
      <alignment vertical="center" wrapText="1"/>
    </xf>
    <xf numFmtId="176" fontId="12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176" fontId="59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176" fontId="59" fillId="35" borderId="10" xfId="0" applyNumberFormat="1" applyFont="1" applyFill="1" applyBorder="1" applyAlignment="1">
      <alignment vertical="center"/>
    </xf>
    <xf numFmtId="0" fontId="55" fillId="35" borderId="10" xfId="0" applyFont="1" applyFill="1" applyBorder="1" applyAlignment="1">
      <alignment vertical="center"/>
    </xf>
    <xf numFmtId="177" fontId="55" fillId="0" borderId="0" xfId="0" applyNumberFormat="1" applyFont="1" applyBorder="1" applyAlignment="1">
      <alignment vertical="center" wrapText="1"/>
    </xf>
    <xf numFmtId="0" fontId="55" fillId="0" borderId="0" xfId="0" applyFont="1" applyBorder="1" applyAlignment="1">
      <alignment vertical="center"/>
    </xf>
    <xf numFmtId="0" fontId="58" fillId="0" borderId="0" xfId="0" applyFont="1" applyAlignment="1">
      <alignment vertical="center"/>
    </xf>
    <xf numFmtId="177" fontId="5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77" fontId="4" fillId="33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0" fillId="0" borderId="0" xfId="0" applyNumberFormat="1" applyFill="1" applyAlignment="1">
      <alignment vertical="center"/>
    </xf>
  </cellXfs>
  <cellStyles count="9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输出" xfId="39"/>
    <cellStyle name="常规_Sheet1_14" xfId="40"/>
    <cellStyle name="60% - 强调文字颜色 4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@ET_Style?@page" xfId="68"/>
    <cellStyle name="常规_Sheet1" xfId="69"/>
    <cellStyle name="常规_Sheet1_23" xfId="70"/>
    <cellStyle name="常规_Sheet1_18" xfId="71"/>
    <cellStyle name="@ET_Style?strong" xfId="72"/>
    <cellStyle name="@ET_Style?p.p16" xfId="73"/>
    <cellStyle name="常规_Sheet1_5" xfId="74"/>
    <cellStyle name="@ET_Style?h1" xfId="75"/>
    <cellStyle name="@ET_Style?u" xfId="76"/>
    <cellStyle name="@ET_Style?ol" xfId="77"/>
    <cellStyle name="@ET_Style?@font-face" xfId="78"/>
    <cellStyle name="@ET_Style?s" xfId="79"/>
    <cellStyle name="@ET_Style?sub" xfId="80"/>
    <cellStyle name="@ET_Style?th" xfId="81"/>
    <cellStyle name="常规_Sheet1_8" xfId="82"/>
    <cellStyle name="@ET_Style?p.p0" xfId="83"/>
    <cellStyle name="@ET_Style?span.10" xfId="84"/>
    <cellStyle name="常规_Sheet1_1" xfId="85"/>
    <cellStyle name="常规_Sheet1_27" xfId="86"/>
    <cellStyle name="常规_Sheet1_2" xfId="87"/>
    <cellStyle name="常规_Sheet1_3" xfId="88"/>
    <cellStyle name="常规_Sheet1_4" xfId="89"/>
    <cellStyle name="常规_Sheet1_6" xfId="90"/>
    <cellStyle name="@ET_Style?strike" xfId="91"/>
    <cellStyle name="@ET_Style?address" xfId="92"/>
    <cellStyle name="常规_Sheet1_9" xfId="93"/>
    <cellStyle name="常规_Sheet1_10" xfId="94"/>
    <cellStyle name="@ET_Style?span.15" xfId="95"/>
    <cellStyle name="常规_Sheet1_11" xfId="96"/>
    <cellStyle name="常规_Sheet1_12" xfId="97"/>
    <cellStyle name="常规_Sheet1_13" xfId="98"/>
    <cellStyle name="常规_Sheet1_20" xfId="99"/>
    <cellStyle name="常规_Sheet1_15" xfId="100"/>
    <cellStyle name="常规_Sheet1_21" xfId="101"/>
    <cellStyle name="常规_Sheet1_16" xfId="102"/>
    <cellStyle name="常规_Sheet1_22" xfId="103"/>
    <cellStyle name="常规_Sheet1_17" xfId="104"/>
    <cellStyle name="@ET_Style?h2" xfId="105"/>
    <cellStyle name="@ET_Style?sup" xfId="106"/>
    <cellStyle name="常规_Sheet1_26" xfId="107"/>
    <cellStyle name="常规_Sheet1_24" xfId="108"/>
    <cellStyle name="常规_Sheet1_19" xfId="109"/>
    <cellStyle name="@ET_Style?p.p17" xfId="110"/>
    <cellStyle name="常规_Sheet1_25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tabSelected="1" zoomScaleSheetLayoutView="100" workbookViewId="0" topLeftCell="A1">
      <selection activeCell="M10" sqref="M10"/>
    </sheetView>
  </sheetViews>
  <sheetFormatPr defaultColWidth="9.00390625" defaultRowHeight="24.75" customHeight="1"/>
  <cols>
    <col min="1" max="1" width="12.75390625" style="0" customWidth="1"/>
    <col min="2" max="2" width="6.25390625" style="0" customWidth="1"/>
    <col min="3" max="3" width="13.50390625" style="0" customWidth="1"/>
    <col min="4" max="4" width="12.375" style="0" customWidth="1"/>
    <col min="5" max="5" width="11.375" style="0" customWidth="1"/>
    <col min="6" max="6" width="14.625" style="0" customWidth="1"/>
    <col min="7" max="7" width="13.25390625" style="0" customWidth="1"/>
    <col min="8" max="8" width="14.875" style="0" customWidth="1"/>
    <col min="9" max="9" width="15.50390625" style="0" customWidth="1"/>
    <col min="10" max="10" width="13.25390625" style="0" customWidth="1"/>
  </cols>
  <sheetData>
    <row r="1" ht="24.75" customHeight="1">
      <c r="A1" t="s">
        <v>0</v>
      </c>
    </row>
    <row r="2" spans="1:10" ht="36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8" ht="24.75" customHeight="1">
      <c r="A3" s="135" t="s">
        <v>2</v>
      </c>
      <c r="B3" s="135"/>
      <c r="C3" s="136"/>
      <c r="D3" s="136"/>
      <c r="E3" s="136"/>
      <c r="F3" s="136"/>
      <c r="G3" s="136"/>
      <c r="H3" s="136"/>
    </row>
    <row r="4" spans="1:10" s="132" customFormat="1" ht="27" customHeight="1">
      <c r="A4" s="137" t="s">
        <v>3</v>
      </c>
      <c r="B4" s="138" t="s">
        <v>4</v>
      </c>
      <c r="C4" s="137" t="s">
        <v>5</v>
      </c>
      <c r="D4" s="139"/>
      <c r="E4" s="137" t="s">
        <v>6</v>
      </c>
      <c r="F4" s="139"/>
      <c r="G4" s="137" t="s">
        <v>7</v>
      </c>
      <c r="H4" s="140"/>
      <c r="I4" s="152" t="s">
        <v>8</v>
      </c>
      <c r="J4" s="153"/>
    </row>
    <row r="5" spans="1:10" s="132" customFormat="1" ht="27" customHeight="1">
      <c r="A5" s="139"/>
      <c r="B5" s="138"/>
      <c r="C5" s="137" t="s">
        <v>9</v>
      </c>
      <c r="D5" s="137" t="s">
        <v>10</v>
      </c>
      <c r="E5" s="137" t="s">
        <v>9</v>
      </c>
      <c r="F5" s="137" t="s">
        <v>10</v>
      </c>
      <c r="G5" s="137" t="s">
        <v>9</v>
      </c>
      <c r="H5" s="137" t="s">
        <v>10</v>
      </c>
      <c r="I5" s="137" t="s">
        <v>9</v>
      </c>
      <c r="J5" s="137" t="s">
        <v>10</v>
      </c>
    </row>
    <row r="6" spans="1:11" ht="31.5" customHeight="1">
      <c r="A6" s="141" t="s">
        <v>11</v>
      </c>
      <c r="B6" s="141" t="s">
        <v>12</v>
      </c>
      <c r="C6" s="142">
        <v>8960</v>
      </c>
      <c r="D6" s="142">
        <v>8960</v>
      </c>
      <c r="E6" s="142">
        <v>11320</v>
      </c>
      <c r="F6" s="142">
        <v>11320</v>
      </c>
      <c r="G6" s="142">
        <v>9814.4</v>
      </c>
      <c r="H6" s="142">
        <v>9814.4</v>
      </c>
      <c r="I6" s="147">
        <f>C6+E6+G6</f>
        <v>30094.4</v>
      </c>
      <c r="J6" s="147">
        <f aca="true" t="shared" si="0" ref="J6:J10">D6+F6+H6</f>
        <v>30094.4</v>
      </c>
      <c r="K6" s="154"/>
    </row>
    <row r="7" spans="1:11" ht="31.5" customHeight="1">
      <c r="A7" s="141"/>
      <c r="B7" s="141" t="s">
        <v>13</v>
      </c>
      <c r="C7" s="142">
        <v>19497.6</v>
      </c>
      <c r="D7" s="142">
        <v>19497.6</v>
      </c>
      <c r="E7" s="142">
        <v>211762.992</v>
      </c>
      <c r="F7" s="142">
        <v>211762.992</v>
      </c>
      <c r="G7" s="142">
        <v>587090.91</v>
      </c>
      <c r="H7" s="142">
        <v>587090.9184</v>
      </c>
      <c r="I7" s="147">
        <f>C7+E7+G7</f>
        <v>818351.5020000001</v>
      </c>
      <c r="J7" s="147">
        <f t="shared" si="0"/>
        <v>818351.5104</v>
      </c>
      <c r="K7" s="154"/>
    </row>
    <row r="8" spans="1:11" ht="27" customHeight="1">
      <c r="A8" s="141"/>
      <c r="B8" s="143" t="s">
        <v>14</v>
      </c>
      <c r="C8" s="144">
        <f aca="true" t="shared" si="1" ref="C8:H8">SUM(C6:C7)</f>
        <v>28457.6</v>
      </c>
      <c r="D8" s="144">
        <f t="shared" si="1"/>
        <v>28457.6</v>
      </c>
      <c r="E8" s="144">
        <f t="shared" si="1"/>
        <v>223082.992</v>
      </c>
      <c r="F8" s="144">
        <f t="shared" si="1"/>
        <v>223082.992</v>
      </c>
      <c r="G8" s="144">
        <f t="shared" si="1"/>
        <v>596905.31</v>
      </c>
      <c r="H8" s="144">
        <f t="shared" si="1"/>
        <v>596905.3184</v>
      </c>
      <c r="I8" s="144">
        <f>C8+E8+G8</f>
        <v>848445.902</v>
      </c>
      <c r="J8" s="144">
        <f t="shared" si="0"/>
        <v>848445.9103999999</v>
      </c>
      <c r="K8" s="154"/>
    </row>
    <row r="9" spans="1:11" ht="34.5" customHeight="1">
      <c r="A9" s="141" t="s">
        <v>15</v>
      </c>
      <c r="B9" s="141" t="s">
        <v>13</v>
      </c>
      <c r="C9" s="142">
        <v>5003878</v>
      </c>
      <c r="D9" s="142">
        <v>5003878</v>
      </c>
      <c r="E9" s="142">
        <v>2876442.5</v>
      </c>
      <c r="F9" s="142">
        <v>2876442.5</v>
      </c>
      <c r="G9" s="142">
        <v>1409840.26</v>
      </c>
      <c r="H9" s="142">
        <v>1409840.25</v>
      </c>
      <c r="I9" s="147">
        <f>C9+E9+G9</f>
        <v>9290160.76</v>
      </c>
      <c r="J9" s="147">
        <f t="shared" si="0"/>
        <v>9290160.75</v>
      </c>
      <c r="K9" s="154"/>
    </row>
    <row r="10" spans="1:11" ht="34.5" customHeight="1">
      <c r="A10" s="141"/>
      <c r="B10" s="143" t="s">
        <v>14</v>
      </c>
      <c r="C10" s="144">
        <f aca="true" t="shared" si="2" ref="C10:H10">SUM(C9:C9)</f>
        <v>5003878</v>
      </c>
      <c r="D10" s="144">
        <f t="shared" si="2"/>
        <v>5003878</v>
      </c>
      <c r="E10" s="144">
        <f t="shared" si="2"/>
        <v>2876442.5</v>
      </c>
      <c r="F10" s="144">
        <f t="shared" si="2"/>
        <v>2876442.5</v>
      </c>
      <c r="G10" s="144">
        <f t="shared" si="2"/>
        <v>1409840.26</v>
      </c>
      <c r="H10" s="144">
        <f t="shared" si="2"/>
        <v>1409840.25</v>
      </c>
      <c r="I10" s="144">
        <f>C10+E10+G10</f>
        <v>9290160.76</v>
      </c>
      <c r="J10" s="144">
        <f t="shared" si="0"/>
        <v>9290160.75</v>
      </c>
      <c r="K10" s="154"/>
    </row>
    <row r="11" spans="1:11" ht="34.5" customHeight="1">
      <c r="A11" s="145" t="s">
        <v>16</v>
      </c>
      <c r="B11" s="146"/>
      <c r="C11" s="147">
        <f>C6</f>
        <v>8960</v>
      </c>
      <c r="D11" s="147">
        <f aca="true" t="shared" si="3" ref="D11:J11">D6</f>
        <v>8960</v>
      </c>
      <c r="E11" s="147">
        <f t="shared" si="3"/>
        <v>11320</v>
      </c>
      <c r="F11" s="147">
        <f t="shared" si="3"/>
        <v>11320</v>
      </c>
      <c r="G11" s="147">
        <f t="shared" si="3"/>
        <v>9814.4</v>
      </c>
      <c r="H11" s="147">
        <f t="shared" si="3"/>
        <v>9814.4</v>
      </c>
      <c r="I11" s="147">
        <f t="shared" si="3"/>
        <v>30094.4</v>
      </c>
      <c r="J11" s="147">
        <f t="shared" si="3"/>
        <v>30094.4</v>
      </c>
      <c r="K11" s="154"/>
    </row>
    <row r="12" spans="1:11" ht="34.5" customHeight="1">
      <c r="A12" s="145" t="s">
        <v>17</v>
      </c>
      <c r="B12" s="146"/>
      <c r="C12" s="147">
        <f>C7+C9</f>
        <v>5023375.6</v>
      </c>
      <c r="D12" s="147">
        <f aca="true" t="shared" si="4" ref="D12:J12">D7+D9</f>
        <v>5023375.6</v>
      </c>
      <c r="E12" s="147">
        <f t="shared" si="4"/>
        <v>3088205.492</v>
      </c>
      <c r="F12" s="147">
        <f t="shared" si="4"/>
        <v>3088205.492</v>
      </c>
      <c r="G12" s="147">
        <f t="shared" si="4"/>
        <v>1996931.17</v>
      </c>
      <c r="H12" s="147">
        <f t="shared" si="4"/>
        <v>1996931.1683999998</v>
      </c>
      <c r="I12" s="147">
        <f t="shared" si="4"/>
        <v>10108512.262</v>
      </c>
      <c r="J12" s="147">
        <f t="shared" si="4"/>
        <v>10108512.260400001</v>
      </c>
      <c r="K12" s="154"/>
    </row>
    <row r="13" spans="1:11" s="133" customFormat="1" ht="27" customHeight="1">
      <c r="A13" s="141" t="s">
        <v>18</v>
      </c>
      <c r="B13" s="141"/>
      <c r="C13" s="142">
        <f aca="true" t="shared" si="5" ref="C13:H13">SUM(C11:C12)</f>
        <v>5032335.6</v>
      </c>
      <c r="D13" s="142">
        <f t="shared" si="5"/>
        <v>5032335.6</v>
      </c>
      <c r="E13" s="142">
        <f t="shared" si="5"/>
        <v>3099525.492</v>
      </c>
      <c r="F13" s="142">
        <f t="shared" si="5"/>
        <v>3099525.492</v>
      </c>
      <c r="G13" s="142">
        <f t="shared" si="5"/>
        <v>2006745.5699999998</v>
      </c>
      <c r="H13" s="142">
        <f t="shared" si="5"/>
        <v>2006745.5683999998</v>
      </c>
      <c r="I13" s="155">
        <f>C13+E13+G13</f>
        <v>10138606.662</v>
      </c>
      <c r="J13" s="155">
        <f>D13+F13+H13</f>
        <v>10138606.6604</v>
      </c>
      <c r="K13" s="156"/>
    </row>
    <row r="14" spans="1:8" s="133" customFormat="1" ht="12" customHeight="1">
      <c r="A14" s="148"/>
      <c r="B14" s="148"/>
      <c r="C14" s="149"/>
      <c r="D14" s="149"/>
      <c r="E14" s="149"/>
      <c r="F14" s="149"/>
      <c r="G14" s="149"/>
      <c r="H14" s="150"/>
    </row>
    <row r="15" spans="1:8" ht="31.5" customHeight="1">
      <c r="A15" s="151"/>
      <c r="B15" s="151"/>
      <c r="C15" s="151"/>
      <c r="D15" s="151"/>
      <c r="E15" s="151"/>
      <c r="F15" s="151"/>
      <c r="G15" s="151"/>
      <c r="H15" s="151"/>
    </row>
  </sheetData>
  <sheetProtection/>
  <mergeCells count="14">
    <mergeCell ref="A2:J2"/>
    <mergeCell ref="A3:H3"/>
    <mergeCell ref="C4:D4"/>
    <mergeCell ref="E4:F4"/>
    <mergeCell ref="G4:H4"/>
    <mergeCell ref="I4:J4"/>
    <mergeCell ref="A11:B11"/>
    <mergeCell ref="A12:B12"/>
    <mergeCell ref="A13:B13"/>
    <mergeCell ref="A15:H15"/>
    <mergeCell ref="A4:A5"/>
    <mergeCell ref="A6:A8"/>
    <mergeCell ref="A9:A10"/>
    <mergeCell ref="B4:B5"/>
  </mergeCells>
  <printOptions/>
  <pageMargins left="0.75" right="0.75" top="1" bottom="1" header="0.5" footer="0.5"/>
  <pageSetup fitToHeight="1" fitToWidth="1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SheetLayoutView="100" workbookViewId="0" topLeftCell="A1">
      <pane xSplit="1" ySplit="4" topLeftCell="B8" activePane="bottomRight" state="frozen"/>
      <selection pane="bottomRight" activeCell="D11" sqref="D11:F11"/>
    </sheetView>
  </sheetViews>
  <sheetFormatPr defaultColWidth="9.00390625" defaultRowHeight="14.25"/>
  <cols>
    <col min="1" max="2" width="9.00390625" style="74" customWidth="1"/>
    <col min="3" max="6" width="9.75390625" style="74" customWidth="1"/>
    <col min="7" max="10" width="10.125" style="74" customWidth="1"/>
    <col min="11" max="12" width="15.375" style="74" customWidth="1"/>
    <col min="13" max="13" width="14.125" style="74" customWidth="1"/>
    <col min="14" max="14" width="17.125" style="74" customWidth="1"/>
    <col min="15" max="16" width="9.00390625" style="74" customWidth="1"/>
    <col min="17" max="17" width="15.75390625" style="74" customWidth="1"/>
    <col min="18" max="18" width="16.375" style="74" customWidth="1"/>
    <col min="19" max="19" width="12.75390625" style="74" customWidth="1"/>
    <col min="20" max="20" width="17.50390625" style="74" customWidth="1"/>
    <col min="21" max="16384" width="9.00390625" style="74" customWidth="1"/>
  </cols>
  <sheetData>
    <row r="1" spans="1:20" s="74" customFormat="1" ht="14.25">
      <c r="A1" s="75" t="s">
        <v>19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Q1" s="130"/>
      <c r="R1" s="130"/>
      <c r="S1" s="130"/>
      <c r="T1" s="130"/>
    </row>
    <row r="2" spans="2:15" s="74" customFormat="1" ht="14.25">
      <c r="B2" s="77" t="s">
        <v>20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74" customFormat="1" ht="14.25">
      <c r="A3" s="79"/>
      <c r="B3" s="80" t="s">
        <v>3</v>
      </c>
      <c r="C3" s="81" t="s">
        <v>21</v>
      </c>
      <c r="D3" s="80" t="s">
        <v>22</v>
      </c>
      <c r="E3" s="80" t="s">
        <v>23</v>
      </c>
      <c r="F3" s="80" t="s">
        <v>24</v>
      </c>
      <c r="G3" s="81" t="s">
        <v>25</v>
      </c>
      <c r="H3" s="82" t="s">
        <v>26</v>
      </c>
      <c r="I3" s="108"/>
      <c r="J3" s="109"/>
      <c r="K3" s="81" t="s">
        <v>5</v>
      </c>
      <c r="L3" s="81" t="s">
        <v>6</v>
      </c>
      <c r="M3" s="81" t="s">
        <v>7</v>
      </c>
      <c r="N3" s="81" t="s">
        <v>27</v>
      </c>
      <c r="O3" s="110" t="s">
        <v>28</v>
      </c>
    </row>
    <row r="4" spans="1:15" s="74" customFormat="1" ht="14.25">
      <c r="A4" s="83"/>
      <c r="B4" s="84"/>
      <c r="C4" s="85"/>
      <c r="D4" s="84"/>
      <c r="E4" s="84"/>
      <c r="F4" s="84"/>
      <c r="G4" s="85"/>
      <c r="H4" s="86" t="s">
        <v>29</v>
      </c>
      <c r="I4" s="86" t="s">
        <v>30</v>
      </c>
      <c r="J4" s="86" t="s">
        <v>31</v>
      </c>
      <c r="K4" s="85"/>
      <c r="L4" s="85"/>
      <c r="M4" s="85"/>
      <c r="N4" s="85"/>
      <c r="O4" s="111"/>
    </row>
    <row r="5" spans="1:15" s="74" customFormat="1" ht="30" customHeight="1">
      <c r="A5" s="87" t="s">
        <v>11</v>
      </c>
      <c r="B5" s="88" t="s">
        <v>32</v>
      </c>
      <c r="C5" s="89">
        <v>100</v>
      </c>
      <c r="D5" s="90"/>
      <c r="E5" s="90"/>
      <c r="F5" s="90"/>
      <c r="G5" s="89"/>
      <c r="H5" s="89"/>
      <c r="I5" s="89"/>
      <c r="J5" s="89"/>
      <c r="K5" s="112"/>
      <c r="L5" s="112"/>
      <c r="M5" s="112">
        <v>2240</v>
      </c>
      <c r="N5" s="112">
        <f>SUM(K5:M5)</f>
        <v>2240</v>
      </c>
      <c r="O5" s="113"/>
    </row>
    <row r="6" spans="1:15" s="74" customFormat="1" ht="30" customHeight="1">
      <c r="A6" s="91"/>
      <c r="B6" s="88" t="s">
        <v>33</v>
      </c>
      <c r="C6" s="89">
        <v>1901</v>
      </c>
      <c r="D6" s="90"/>
      <c r="E6" s="90"/>
      <c r="F6" s="90"/>
      <c r="G6" s="89"/>
      <c r="H6" s="89"/>
      <c r="I6" s="89"/>
      <c r="J6" s="89"/>
      <c r="K6" s="112"/>
      <c r="L6" s="112"/>
      <c r="M6" s="112">
        <v>4562.4</v>
      </c>
      <c r="N6" s="112">
        <f aca="true" t="shared" si="0" ref="N6:N12">SUM(K6:M6)</f>
        <v>4562.4</v>
      </c>
      <c r="O6" s="113"/>
    </row>
    <row r="7" spans="1:15" s="74" customFormat="1" ht="30" customHeight="1">
      <c r="A7" s="91"/>
      <c r="B7" s="88" t="s">
        <v>34</v>
      </c>
      <c r="C7" s="89">
        <v>130</v>
      </c>
      <c r="D7" s="90"/>
      <c r="E7" s="90"/>
      <c r="F7" s="90"/>
      <c r="G7" s="89"/>
      <c r="H7" s="89"/>
      <c r="I7" s="89"/>
      <c r="J7" s="89"/>
      <c r="K7" s="112"/>
      <c r="L7" s="112">
        <v>3640</v>
      </c>
      <c r="M7" s="112">
        <v>1092</v>
      </c>
      <c r="N7" s="112">
        <f t="shared" si="0"/>
        <v>4732</v>
      </c>
      <c r="O7" s="113"/>
    </row>
    <row r="8" spans="1:17" s="74" customFormat="1" ht="30" customHeight="1">
      <c r="A8" s="91"/>
      <c r="B8" s="88" t="s">
        <v>35</v>
      </c>
      <c r="C8" s="89">
        <v>800</v>
      </c>
      <c r="D8" s="90"/>
      <c r="E8" s="90"/>
      <c r="F8" s="90"/>
      <c r="G8" s="89"/>
      <c r="H8" s="89"/>
      <c r="I8" s="89"/>
      <c r="J8" s="89"/>
      <c r="K8" s="112">
        <v>8960</v>
      </c>
      <c r="L8" s="112">
        <v>7680</v>
      </c>
      <c r="M8" s="112">
        <v>1920</v>
      </c>
      <c r="N8" s="112">
        <f t="shared" si="0"/>
        <v>18560</v>
      </c>
      <c r="O8" s="113"/>
      <c r="Q8" s="74">
        <v>1600</v>
      </c>
    </row>
    <row r="9" spans="1:17" s="74" customFormat="1" ht="36">
      <c r="A9" s="91"/>
      <c r="B9" s="88" t="s">
        <v>36</v>
      </c>
      <c r="C9" s="89">
        <f>SUM(C5:C8)</f>
        <v>2931</v>
      </c>
      <c r="D9" s="89"/>
      <c r="E9" s="89"/>
      <c r="F9" s="89"/>
      <c r="G9" s="89"/>
      <c r="H9" s="89"/>
      <c r="I9" s="89"/>
      <c r="J9" s="89"/>
      <c r="K9" s="112">
        <f>SUM(K5:K8)</f>
        <v>8960</v>
      </c>
      <c r="L9" s="112">
        <f>SUM(L5:L8)</f>
        <v>11320</v>
      </c>
      <c r="M9" s="112">
        <f>SUM(M5:M8)</f>
        <v>9814.4</v>
      </c>
      <c r="N9" s="112">
        <f t="shared" si="0"/>
        <v>30094.4</v>
      </c>
      <c r="O9" s="113"/>
      <c r="Q9" s="74">
        <v>677</v>
      </c>
    </row>
    <row r="10" spans="1:17" s="74" customFormat="1" ht="30" customHeight="1">
      <c r="A10" s="91"/>
      <c r="B10" s="92" t="s">
        <v>37</v>
      </c>
      <c r="C10" s="89"/>
      <c r="D10" s="90">
        <v>2277</v>
      </c>
      <c r="E10" s="90">
        <v>115000</v>
      </c>
      <c r="F10" s="90">
        <v>107500</v>
      </c>
      <c r="G10" s="89">
        <v>2317888</v>
      </c>
      <c r="H10" s="89"/>
      <c r="I10" s="89"/>
      <c r="J10" s="89"/>
      <c r="K10" s="112">
        <v>19497.6</v>
      </c>
      <c r="L10" s="112">
        <v>211762.992</v>
      </c>
      <c r="M10" s="112">
        <v>265270.1184</v>
      </c>
      <c r="N10" s="112">
        <f t="shared" si="0"/>
        <v>496530.7104</v>
      </c>
      <c r="O10" s="113"/>
      <c r="Q10" s="131"/>
    </row>
    <row r="11" spans="1:17" s="74" customFormat="1" ht="30" customHeight="1">
      <c r="A11" s="91"/>
      <c r="B11" s="92" t="s">
        <v>38</v>
      </c>
      <c r="C11" s="89"/>
      <c r="D11" s="90">
        <v>2046</v>
      </c>
      <c r="E11" s="90">
        <v>80000</v>
      </c>
      <c r="F11" s="90">
        <v>80000</v>
      </c>
      <c r="G11" s="89">
        <v>0</v>
      </c>
      <c r="H11" s="89"/>
      <c r="I11" s="89"/>
      <c r="J11" s="89"/>
      <c r="K11" s="112">
        <v>0</v>
      </c>
      <c r="L11" s="112">
        <v>0</v>
      </c>
      <c r="M11" s="112">
        <v>321820.8</v>
      </c>
      <c r="N11" s="112">
        <f t="shared" si="0"/>
        <v>321820.8</v>
      </c>
      <c r="O11" s="113"/>
      <c r="Q11" s="131"/>
    </row>
    <row r="12" spans="1:17" s="74" customFormat="1" ht="30" customHeight="1">
      <c r="A12" s="91"/>
      <c r="B12" s="92" t="s">
        <v>39</v>
      </c>
      <c r="C12" s="89"/>
      <c r="D12" s="90">
        <f>D10+D11</f>
        <v>4323</v>
      </c>
      <c r="E12" s="90">
        <f aca="true" t="shared" si="1" ref="E12:M12">E10+E11</f>
        <v>195000</v>
      </c>
      <c r="F12" s="90">
        <f t="shared" si="1"/>
        <v>187500</v>
      </c>
      <c r="G12" s="90">
        <f t="shared" si="1"/>
        <v>2317888</v>
      </c>
      <c r="H12" s="90"/>
      <c r="I12" s="90"/>
      <c r="J12" s="90"/>
      <c r="K12" s="114">
        <f t="shared" si="1"/>
        <v>19497.6</v>
      </c>
      <c r="L12" s="114">
        <f t="shared" si="1"/>
        <v>211762.992</v>
      </c>
      <c r="M12" s="114">
        <f t="shared" si="1"/>
        <v>587090.9184</v>
      </c>
      <c r="N12" s="112">
        <f t="shared" si="0"/>
        <v>818351.5104</v>
      </c>
      <c r="O12" s="113"/>
      <c r="Q12" s="131"/>
    </row>
    <row r="13" spans="1:15" s="74" customFormat="1" ht="30" customHeight="1">
      <c r="A13" s="93"/>
      <c r="B13" s="94" t="s">
        <v>14</v>
      </c>
      <c r="C13" s="95">
        <f>C9</f>
        <v>2931</v>
      </c>
      <c r="D13" s="96">
        <f>SUM(D10:D11)</f>
        <v>4323</v>
      </c>
      <c r="E13" s="96">
        <f aca="true" t="shared" si="2" ref="E13:J13">SUM(E10:E11)</f>
        <v>195000</v>
      </c>
      <c r="F13" s="96">
        <f t="shared" si="2"/>
        <v>187500</v>
      </c>
      <c r="G13" s="96">
        <f t="shared" si="2"/>
        <v>2317888</v>
      </c>
      <c r="H13" s="96">
        <f t="shared" si="2"/>
        <v>0</v>
      </c>
      <c r="I13" s="96">
        <f t="shared" si="2"/>
        <v>0</v>
      </c>
      <c r="J13" s="96">
        <f t="shared" si="2"/>
        <v>0</v>
      </c>
      <c r="K13" s="115">
        <f>K9+K10+K11</f>
        <v>28457.6</v>
      </c>
      <c r="L13" s="115">
        <f>L9+L10+L11</f>
        <v>223082.992</v>
      </c>
      <c r="M13" s="115">
        <f>M9+M10+M11</f>
        <v>596905.3184</v>
      </c>
      <c r="N13" s="115">
        <f>K13+L13+M13</f>
        <v>848445.9103999999</v>
      </c>
      <c r="O13" s="116"/>
    </row>
    <row r="14" spans="1:15" s="74" customFormat="1" ht="57">
      <c r="A14" s="97" t="s">
        <v>15</v>
      </c>
      <c r="B14" s="92" t="s">
        <v>40</v>
      </c>
      <c r="C14" s="98"/>
      <c r="D14" s="99">
        <f>9000+6947+1367+1835</f>
        <v>19149</v>
      </c>
      <c r="E14" s="99">
        <f>40000+64970+50000+20000+16630</f>
        <v>191600</v>
      </c>
      <c r="F14" s="99">
        <f>40000+35000+50000+20000+35620</f>
        <v>180620</v>
      </c>
      <c r="G14" s="98">
        <v>61250</v>
      </c>
      <c r="H14" s="98"/>
      <c r="I14" s="98"/>
      <c r="J14" s="98"/>
      <c r="K14" s="117">
        <f>324000+762092+687760</f>
        <v>1773852</v>
      </c>
      <c r="L14" s="117">
        <f>283500+474830.5+343880</f>
        <v>1102210.5</v>
      </c>
      <c r="M14" s="117">
        <f>54000+137682+128955+128202+48000+69189</f>
        <v>566028</v>
      </c>
      <c r="N14" s="117">
        <f aca="true" t="shared" si="3" ref="N14:N22">SUM(K14:M14)</f>
        <v>3442090.5</v>
      </c>
      <c r="O14" s="118"/>
    </row>
    <row r="15" spans="1:15" s="74" customFormat="1" ht="57">
      <c r="A15" s="100"/>
      <c r="B15" s="92" t="s">
        <v>41</v>
      </c>
      <c r="C15" s="98"/>
      <c r="D15" s="99">
        <v>15079</v>
      </c>
      <c r="E15" s="99">
        <v>175572</v>
      </c>
      <c r="F15" s="99">
        <v>122143</v>
      </c>
      <c r="G15" s="98">
        <v>0</v>
      </c>
      <c r="H15" s="98">
        <v>0</v>
      </c>
      <c r="I15" s="98">
        <v>490</v>
      </c>
      <c r="J15" s="98">
        <v>0</v>
      </c>
      <c r="K15" s="117">
        <v>3230026</v>
      </c>
      <c r="L15" s="117">
        <v>1774232</v>
      </c>
      <c r="M15" s="117">
        <v>843812.25</v>
      </c>
      <c r="N15" s="117">
        <f t="shared" si="3"/>
        <v>5848070.25</v>
      </c>
      <c r="O15" s="118"/>
    </row>
    <row r="16" spans="1:15" s="74" customFormat="1" ht="25.5" customHeight="1">
      <c r="A16" s="100"/>
      <c r="B16" s="101" t="s">
        <v>39</v>
      </c>
      <c r="C16" s="98"/>
      <c r="D16" s="98">
        <f>SUM(D14:D15)</f>
        <v>34228</v>
      </c>
      <c r="E16" s="98">
        <f aca="true" t="shared" si="4" ref="E16:M16">SUM(E14:E15)</f>
        <v>367172</v>
      </c>
      <c r="F16" s="98">
        <f t="shared" si="4"/>
        <v>302763</v>
      </c>
      <c r="G16" s="98">
        <f t="shared" si="4"/>
        <v>61250</v>
      </c>
      <c r="H16" s="98">
        <f t="shared" si="4"/>
        <v>0</v>
      </c>
      <c r="I16" s="98">
        <f t="shared" si="4"/>
        <v>490</v>
      </c>
      <c r="J16" s="98">
        <f t="shared" si="4"/>
        <v>0</v>
      </c>
      <c r="K16" s="119">
        <f t="shared" si="4"/>
        <v>5003878</v>
      </c>
      <c r="L16" s="119">
        <f t="shared" si="4"/>
        <v>2876442.5</v>
      </c>
      <c r="M16" s="119">
        <f t="shared" si="4"/>
        <v>1409840.25</v>
      </c>
      <c r="N16" s="117">
        <f t="shared" si="3"/>
        <v>9290160.75</v>
      </c>
      <c r="O16" s="120"/>
    </row>
    <row r="17" spans="1:15" s="74" customFormat="1" ht="25.5" customHeight="1">
      <c r="A17" s="100"/>
      <c r="B17" s="94" t="s">
        <v>14</v>
      </c>
      <c r="C17" s="95">
        <f>SUM(C14:C16)</f>
        <v>0</v>
      </c>
      <c r="D17" s="95">
        <f>SUM(D16:D16)</f>
        <v>34228</v>
      </c>
      <c r="E17" s="95">
        <f>SUM(E16:E16)</f>
        <v>367172</v>
      </c>
      <c r="F17" s="95"/>
      <c r="G17" s="95">
        <f>SUM(G16:G16)</f>
        <v>61250</v>
      </c>
      <c r="H17" s="95"/>
      <c r="I17" s="95"/>
      <c r="J17" s="95"/>
      <c r="K17" s="115">
        <f>K16</f>
        <v>5003878</v>
      </c>
      <c r="L17" s="115">
        <f>L16</f>
        <v>2876442.5</v>
      </c>
      <c r="M17" s="115">
        <f>M16</f>
        <v>1409840.25</v>
      </c>
      <c r="N17" s="115">
        <f t="shared" si="3"/>
        <v>9290160.75</v>
      </c>
      <c r="O17" s="116"/>
    </row>
    <row r="18" spans="1:15" s="74" customFormat="1" ht="25.5" customHeight="1">
      <c r="A18" s="102" t="s">
        <v>42</v>
      </c>
      <c r="B18" s="103"/>
      <c r="C18" s="104">
        <f>C7</f>
        <v>130</v>
      </c>
      <c r="D18" s="104"/>
      <c r="E18" s="104"/>
      <c r="F18" s="104"/>
      <c r="G18" s="104"/>
      <c r="H18" s="104"/>
      <c r="I18" s="104"/>
      <c r="J18" s="104"/>
      <c r="K18" s="121">
        <f>K7</f>
        <v>0</v>
      </c>
      <c r="L18" s="121">
        <f>L7</f>
        <v>3640</v>
      </c>
      <c r="M18" s="121">
        <f>M7</f>
        <v>1092</v>
      </c>
      <c r="N18" s="122">
        <f t="shared" si="3"/>
        <v>4732</v>
      </c>
      <c r="O18" s="123"/>
    </row>
    <row r="19" spans="1:15" s="74" customFormat="1" ht="25.5" customHeight="1">
      <c r="A19" s="102" t="s">
        <v>43</v>
      </c>
      <c r="B19" s="103"/>
      <c r="C19" s="89">
        <f>C8</f>
        <v>800</v>
      </c>
      <c r="D19" s="89"/>
      <c r="E19" s="89"/>
      <c r="F19" s="89"/>
      <c r="G19" s="89"/>
      <c r="H19" s="89"/>
      <c r="I19" s="89"/>
      <c r="J19" s="89"/>
      <c r="K19" s="124">
        <f>K8</f>
        <v>8960</v>
      </c>
      <c r="L19" s="124">
        <f>L8</f>
        <v>7680</v>
      </c>
      <c r="M19" s="124">
        <f>M8</f>
        <v>1920</v>
      </c>
      <c r="N19" s="122">
        <f t="shared" si="3"/>
        <v>18560</v>
      </c>
      <c r="O19" s="123"/>
    </row>
    <row r="20" spans="1:15" s="74" customFormat="1" ht="25.5" customHeight="1">
      <c r="A20" s="102" t="s">
        <v>44</v>
      </c>
      <c r="B20" s="103"/>
      <c r="C20" s="89">
        <f>C6</f>
        <v>1901</v>
      </c>
      <c r="D20" s="89"/>
      <c r="E20" s="89"/>
      <c r="F20" s="89"/>
      <c r="G20" s="89"/>
      <c r="H20" s="89"/>
      <c r="I20" s="89"/>
      <c r="J20" s="89"/>
      <c r="K20" s="124">
        <f>K6</f>
        <v>0</v>
      </c>
      <c r="L20" s="124">
        <f>L6</f>
        <v>0</v>
      </c>
      <c r="M20" s="124">
        <f>M6</f>
        <v>4562.4</v>
      </c>
      <c r="N20" s="124">
        <f t="shared" si="3"/>
        <v>4562.4</v>
      </c>
      <c r="O20" s="123"/>
    </row>
    <row r="21" spans="1:15" s="74" customFormat="1" ht="25.5" customHeight="1">
      <c r="A21" s="102" t="s">
        <v>45</v>
      </c>
      <c r="B21" s="103"/>
      <c r="C21" s="89">
        <f>C5</f>
        <v>100</v>
      </c>
      <c r="D21" s="104"/>
      <c r="E21" s="104"/>
      <c r="F21" s="104"/>
      <c r="G21" s="104"/>
      <c r="H21" s="104"/>
      <c r="I21" s="104"/>
      <c r="J21" s="104"/>
      <c r="K21" s="124">
        <f>K5</f>
        <v>0</v>
      </c>
      <c r="L21" s="124">
        <f>L5</f>
        <v>0</v>
      </c>
      <c r="M21" s="124">
        <f>M5</f>
        <v>2240</v>
      </c>
      <c r="N21" s="122">
        <f t="shared" si="3"/>
        <v>2240</v>
      </c>
      <c r="O21" s="125" t="s">
        <v>46</v>
      </c>
    </row>
    <row r="22" spans="1:15" s="74" customFormat="1" ht="25.5" customHeight="1">
      <c r="A22" s="102" t="s">
        <v>47</v>
      </c>
      <c r="B22" s="103"/>
      <c r="C22" s="104"/>
      <c r="D22" s="104">
        <f aca="true" t="shared" si="5" ref="D22:M22">D10+D11+D14+D15</f>
        <v>38551</v>
      </c>
      <c r="E22" s="104">
        <f t="shared" si="5"/>
        <v>562172</v>
      </c>
      <c r="F22" s="104">
        <f t="shared" si="5"/>
        <v>490263</v>
      </c>
      <c r="G22" s="104">
        <f t="shared" si="5"/>
        <v>2379138</v>
      </c>
      <c r="H22" s="104">
        <f t="shared" si="5"/>
        <v>0</v>
      </c>
      <c r="I22" s="104">
        <f t="shared" si="5"/>
        <v>490</v>
      </c>
      <c r="J22" s="104">
        <f t="shared" si="5"/>
        <v>0</v>
      </c>
      <c r="K22" s="121">
        <f t="shared" si="5"/>
        <v>5023375.6</v>
      </c>
      <c r="L22" s="121">
        <f t="shared" si="5"/>
        <v>3088205.492</v>
      </c>
      <c r="M22" s="121">
        <f t="shared" si="5"/>
        <v>1996931.1683999998</v>
      </c>
      <c r="N22" s="122">
        <f t="shared" si="3"/>
        <v>10108512.260400001</v>
      </c>
      <c r="O22" s="123"/>
    </row>
    <row r="23" spans="1:19" s="74" customFormat="1" ht="25.5" customHeight="1">
      <c r="A23" s="105" t="s">
        <v>18</v>
      </c>
      <c r="B23" s="106"/>
      <c r="C23" s="107">
        <f>SUM(C18:C22)</f>
        <v>2931</v>
      </c>
      <c r="D23" s="107">
        <f aca="true" t="shared" si="6" ref="D23:N23">SUM(D18:D22)</f>
        <v>38551</v>
      </c>
      <c r="E23" s="107">
        <f t="shared" si="6"/>
        <v>562172</v>
      </c>
      <c r="F23" s="107">
        <f t="shared" si="6"/>
        <v>490263</v>
      </c>
      <c r="G23" s="107">
        <f t="shared" si="6"/>
        <v>2379138</v>
      </c>
      <c r="H23" s="107">
        <f t="shared" si="6"/>
        <v>0</v>
      </c>
      <c r="I23" s="107">
        <f t="shared" si="6"/>
        <v>490</v>
      </c>
      <c r="J23" s="107">
        <f t="shared" si="6"/>
        <v>0</v>
      </c>
      <c r="K23" s="126">
        <f t="shared" si="6"/>
        <v>5032335.6</v>
      </c>
      <c r="L23" s="126">
        <f t="shared" si="6"/>
        <v>3099525.492</v>
      </c>
      <c r="M23" s="126">
        <f t="shared" si="6"/>
        <v>2006745.5683999998</v>
      </c>
      <c r="N23" s="126">
        <f t="shared" si="6"/>
        <v>10138606.660400001</v>
      </c>
      <c r="O23" s="127"/>
      <c r="Q23" s="74" t="s">
        <v>48</v>
      </c>
      <c r="R23" s="74" t="s">
        <v>49</v>
      </c>
      <c r="S23" s="74" t="s">
        <v>50</v>
      </c>
    </row>
    <row r="25" spans="11:14" s="74" customFormat="1" ht="14.25">
      <c r="K25" s="128"/>
      <c r="L25" s="128"/>
      <c r="M25" s="128"/>
      <c r="N25" s="129"/>
    </row>
    <row r="26" ht="14.25">
      <c r="N26" s="74">
        <v>9033514.51</v>
      </c>
    </row>
  </sheetData>
  <sheetProtection/>
  <mergeCells count="22">
    <mergeCell ref="A1:O1"/>
    <mergeCell ref="B2:O2"/>
    <mergeCell ref="H3:J3"/>
    <mergeCell ref="A18:B18"/>
    <mergeCell ref="A19:B19"/>
    <mergeCell ref="A21:B21"/>
    <mergeCell ref="A22:B22"/>
    <mergeCell ref="A23:B23"/>
    <mergeCell ref="A3:A4"/>
    <mergeCell ref="A5:A13"/>
    <mergeCell ref="A14:A17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N3:N4"/>
    <mergeCell ref="O3:O4"/>
  </mergeCells>
  <printOptions/>
  <pageMargins left="0.7083333333333334" right="0.39305555555555555" top="0.8659722222222223" bottom="0.19652777777777777" header="0.5" footer="0.19652777777777777"/>
  <pageSetup fitToHeight="1" fitToWidth="1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="75" zoomScaleNormal="75" zoomScaleSheetLayoutView="100" workbookViewId="0" topLeftCell="A1">
      <selection activeCell="A4" sqref="A4:K28"/>
    </sheetView>
  </sheetViews>
  <sheetFormatPr defaultColWidth="9.00390625" defaultRowHeight="24.75" customHeight="1"/>
  <cols>
    <col min="1" max="1" width="23.125" style="23" customWidth="1"/>
    <col min="2" max="2" width="12.125" style="23" customWidth="1"/>
    <col min="3" max="3" width="21.125" style="23" customWidth="1"/>
    <col min="4" max="11" width="16.375" style="23" customWidth="1"/>
    <col min="12" max="12" width="9.00390625" style="23" customWidth="1"/>
    <col min="13" max="13" width="12.625" style="23" bestFit="1" customWidth="1"/>
    <col min="14" max="16384" width="9.00390625" style="23" customWidth="1"/>
  </cols>
  <sheetData>
    <row r="1" s="23" customFormat="1" ht="24.75" customHeight="1">
      <c r="A1" s="23" t="s">
        <v>0</v>
      </c>
    </row>
    <row r="2" spans="1:11" s="23" customFormat="1" ht="36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24.75" customHeight="1">
      <c r="A3" s="26"/>
      <c r="B3" s="26"/>
      <c r="C3" s="26"/>
      <c r="D3" s="27"/>
      <c r="E3" s="27"/>
      <c r="F3" s="27"/>
      <c r="G3" s="27"/>
      <c r="H3" s="27"/>
      <c r="I3" s="27"/>
      <c r="J3" s="70"/>
      <c r="K3" s="70"/>
    </row>
    <row r="4" spans="1:11" s="24" customFormat="1" ht="27" customHeight="1">
      <c r="A4" s="28" t="s">
        <v>3</v>
      </c>
      <c r="B4" s="29" t="s">
        <v>4</v>
      </c>
      <c r="C4" s="30"/>
      <c r="D4" s="28" t="s">
        <v>5</v>
      </c>
      <c r="E4" s="31"/>
      <c r="F4" s="28" t="s">
        <v>6</v>
      </c>
      <c r="G4" s="31"/>
      <c r="H4" s="28" t="s">
        <v>7</v>
      </c>
      <c r="I4" s="71"/>
      <c r="J4" s="72" t="s">
        <v>8</v>
      </c>
      <c r="K4" s="73"/>
    </row>
    <row r="5" spans="1:11" s="24" customFormat="1" ht="27" customHeight="1">
      <c r="A5" s="31"/>
      <c r="B5" s="32"/>
      <c r="C5" s="33"/>
      <c r="D5" s="28" t="s">
        <v>9</v>
      </c>
      <c r="E5" s="28" t="s">
        <v>10</v>
      </c>
      <c r="F5" s="28" t="s">
        <v>9</v>
      </c>
      <c r="G5" s="28" t="s">
        <v>10</v>
      </c>
      <c r="H5" s="28" t="s">
        <v>9</v>
      </c>
      <c r="I5" s="28" t="s">
        <v>10</v>
      </c>
      <c r="J5" s="28" t="s">
        <v>9</v>
      </c>
      <c r="K5" s="28" t="s">
        <v>10</v>
      </c>
    </row>
    <row r="6" spans="1:11" s="24" customFormat="1" ht="3" customHeight="1" hidden="1">
      <c r="A6" s="34"/>
      <c r="B6" s="35" t="s">
        <v>12</v>
      </c>
      <c r="C6" s="36" t="s">
        <v>51</v>
      </c>
      <c r="D6" s="37">
        <v>0</v>
      </c>
      <c r="E6" s="37"/>
      <c r="F6" s="37"/>
      <c r="G6" s="37"/>
      <c r="H6" s="37"/>
      <c r="I6" s="37"/>
      <c r="J6" s="37"/>
      <c r="K6" s="37"/>
    </row>
    <row r="7" spans="1:13" s="23" customFormat="1" ht="30" customHeight="1" hidden="1">
      <c r="A7" s="35" t="s">
        <v>52</v>
      </c>
      <c r="B7" s="35"/>
      <c r="C7" s="36" t="s">
        <v>53</v>
      </c>
      <c r="D7" s="38"/>
      <c r="E7" s="38"/>
      <c r="F7" s="38"/>
      <c r="G7" s="38"/>
      <c r="H7" s="38"/>
      <c r="I7" s="38"/>
      <c r="J7" s="38">
        <f>D7+F7+H7</f>
        <v>0</v>
      </c>
      <c r="K7" s="38">
        <f>E7+G7+I7</f>
        <v>0</v>
      </c>
      <c r="M7" s="23">
        <v>4053220</v>
      </c>
    </row>
    <row r="8" spans="1:11" s="23" customFormat="1" ht="31.5" customHeight="1" hidden="1">
      <c r="A8" s="35"/>
      <c r="B8" s="39" t="s">
        <v>14</v>
      </c>
      <c r="C8" s="40"/>
      <c r="D8" s="41">
        <f aca="true" t="shared" si="0" ref="D8:K8">D6+D7</f>
        <v>0</v>
      </c>
      <c r="E8" s="41">
        <f t="shared" si="0"/>
        <v>0</v>
      </c>
      <c r="F8" s="41">
        <f t="shared" si="0"/>
        <v>0</v>
      </c>
      <c r="G8" s="41">
        <f t="shared" si="0"/>
        <v>0</v>
      </c>
      <c r="H8" s="41">
        <f t="shared" si="0"/>
        <v>0</v>
      </c>
      <c r="I8" s="41">
        <f t="shared" si="0"/>
        <v>0</v>
      </c>
      <c r="J8" s="41">
        <f t="shared" si="0"/>
        <v>0</v>
      </c>
      <c r="K8" s="41">
        <f t="shared" si="0"/>
        <v>0</v>
      </c>
    </row>
    <row r="9" spans="1:11" s="23" customFormat="1" ht="31.5" customHeight="1" hidden="1">
      <c r="A9" s="35" t="s">
        <v>11</v>
      </c>
      <c r="B9" s="42" t="s">
        <v>12</v>
      </c>
      <c r="C9" s="43"/>
      <c r="D9" s="38"/>
      <c r="E9" s="38"/>
      <c r="F9" s="38"/>
      <c r="G9" s="38"/>
      <c r="H9" s="38"/>
      <c r="I9" s="38"/>
      <c r="J9" s="38">
        <f>D9+F9+H9</f>
        <v>0</v>
      </c>
      <c r="K9" s="38">
        <f>E9+G9+I9</f>
        <v>0</v>
      </c>
    </row>
    <row r="10" spans="1:11" s="23" customFormat="1" ht="27" customHeight="1">
      <c r="A10" s="35"/>
      <c r="B10" s="44" t="s">
        <v>54</v>
      </c>
      <c r="C10" s="35" t="s">
        <v>34</v>
      </c>
      <c r="D10" s="45"/>
      <c r="E10" s="45"/>
      <c r="F10" s="46">
        <v>3640</v>
      </c>
      <c r="G10" s="46">
        <f>F10</f>
        <v>3640</v>
      </c>
      <c r="H10" s="46">
        <v>1092</v>
      </c>
      <c r="I10" s="46">
        <f>H10</f>
        <v>1092</v>
      </c>
      <c r="J10" s="68">
        <f>D10+F10+H10</f>
        <v>4732</v>
      </c>
      <c r="K10" s="45">
        <f>E10+G10+I10</f>
        <v>4732</v>
      </c>
    </row>
    <row r="11" spans="1:11" s="23" customFormat="1" ht="27" customHeight="1">
      <c r="A11" s="35"/>
      <c r="B11" s="47"/>
      <c r="C11" s="35" t="s">
        <v>35</v>
      </c>
      <c r="D11" s="48">
        <v>8960</v>
      </c>
      <c r="E11" s="45">
        <f>D11</f>
        <v>8960</v>
      </c>
      <c r="F11" s="46">
        <v>7680</v>
      </c>
      <c r="G11" s="46">
        <f>F11</f>
        <v>7680</v>
      </c>
      <c r="H11" s="46">
        <v>1920</v>
      </c>
      <c r="I11" s="46">
        <f>H11</f>
        <v>1920</v>
      </c>
      <c r="J11" s="68">
        <f>D11+F11+H11</f>
        <v>18560</v>
      </c>
      <c r="K11" s="45">
        <f>E11+G11+I11</f>
        <v>18560</v>
      </c>
    </row>
    <row r="12" spans="1:11" s="23" customFormat="1" ht="27" customHeight="1">
      <c r="A12" s="35"/>
      <c r="B12" s="47"/>
      <c r="C12" s="35" t="s">
        <v>33</v>
      </c>
      <c r="D12" s="45"/>
      <c r="E12" s="45"/>
      <c r="F12" s="45"/>
      <c r="G12" s="45"/>
      <c r="H12" s="46">
        <v>4562.4</v>
      </c>
      <c r="I12" s="46">
        <f>H12</f>
        <v>4562.4</v>
      </c>
      <c r="J12" s="68">
        <f>D12+F12+H12</f>
        <v>4562.4</v>
      </c>
      <c r="K12" s="45">
        <f>E12+G12+I12</f>
        <v>4562.4</v>
      </c>
    </row>
    <row r="13" spans="1:11" s="23" customFormat="1" ht="27" customHeight="1">
      <c r="A13" s="35"/>
      <c r="B13" s="49"/>
      <c r="C13" s="35" t="s">
        <v>45</v>
      </c>
      <c r="D13" s="45"/>
      <c r="E13" s="45"/>
      <c r="F13" s="45"/>
      <c r="G13" s="45"/>
      <c r="H13" s="46">
        <v>2240</v>
      </c>
      <c r="I13" s="46">
        <f>H13</f>
        <v>2240</v>
      </c>
      <c r="J13" s="68">
        <f>D13+F13+H13</f>
        <v>2240</v>
      </c>
      <c r="K13" s="45">
        <f>E13+G13+I13</f>
        <v>2240</v>
      </c>
    </row>
    <row r="14" spans="1:11" s="23" customFormat="1" ht="27" customHeight="1">
      <c r="A14" s="35"/>
      <c r="B14" s="50" t="s">
        <v>54</v>
      </c>
      <c r="C14" s="51"/>
      <c r="D14" s="48">
        <f>SUM(D10:D13)</f>
        <v>8960</v>
      </c>
      <c r="E14" s="46">
        <f>D14</f>
        <v>8960</v>
      </c>
      <c r="F14" s="46">
        <f aca="true" t="shared" si="1" ref="E14:K14">SUM(F10:F13)</f>
        <v>11320</v>
      </c>
      <c r="G14" s="46">
        <f t="shared" si="1"/>
        <v>11320</v>
      </c>
      <c r="H14" s="46">
        <f t="shared" si="1"/>
        <v>9814.4</v>
      </c>
      <c r="I14" s="46">
        <f t="shared" si="1"/>
        <v>9814.4</v>
      </c>
      <c r="J14" s="46">
        <f t="shared" si="1"/>
        <v>30094.4</v>
      </c>
      <c r="K14" s="46">
        <f t="shared" si="1"/>
        <v>30094.4</v>
      </c>
    </row>
    <row r="15" spans="1:11" s="23" customFormat="1" ht="27" customHeight="1">
      <c r="A15" s="35"/>
      <c r="B15" s="50" t="s">
        <v>37</v>
      </c>
      <c r="C15" s="51"/>
      <c r="D15" s="48">
        <v>19497.6</v>
      </c>
      <c r="E15" s="45">
        <f>D15</f>
        <v>19497.6</v>
      </c>
      <c r="F15" s="48">
        <v>211762.992</v>
      </c>
      <c r="G15" s="48">
        <v>211762.992</v>
      </c>
      <c r="H15" s="48">
        <v>265270.11</v>
      </c>
      <c r="I15" s="48">
        <v>265270.1184</v>
      </c>
      <c r="J15" s="46">
        <f>D15+F15+H15</f>
        <v>496530.702</v>
      </c>
      <c r="K15" s="46">
        <f>E15+G15+I15</f>
        <v>496530.7104</v>
      </c>
    </row>
    <row r="16" spans="1:11" s="23" customFormat="1" ht="27" customHeight="1">
      <c r="A16" s="35"/>
      <c r="B16" s="50" t="s">
        <v>38</v>
      </c>
      <c r="C16" s="51"/>
      <c r="D16" s="45"/>
      <c r="E16" s="45"/>
      <c r="F16" s="45"/>
      <c r="G16" s="45"/>
      <c r="H16" s="48">
        <v>321820.8</v>
      </c>
      <c r="I16" s="48">
        <f>H16</f>
        <v>321820.8</v>
      </c>
      <c r="J16" s="46">
        <f>D16+F16+H16</f>
        <v>321820.8</v>
      </c>
      <c r="K16" s="46">
        <f>E16+G16+I16</f>
        <v>321820.8</v>
      </c>
    </row>
    <row r="17" spans="1:11" s="23" customFormat="1" ht="33" customHeight="1">
      <c r="A17" s="35"/>
      <c r="B17" s="52" t="s">
        <v>14</v>
      </c>
      <c r="C17" s="53"/>
      <c r="D17" s="54">
        <f>SUM(D14:D16)</f>
        <v>28457.6</v>
      </c>
      <c r="E17" s="54">
        <f aca="true" t="shared" si="2" ref="E17:K17">SUM(E14:E16)</f>
        <v>28457.6</v>
      </c>
      <c r="F17" s="54">
        <f t="shared" si="2"/>
        <v>223082.992</v>
      </c>
      <c r="G17" s="54">
        <f t="shared" si="2"/>
        <v>223082.992</v>
      </c>
      <c r="H17" s="54">
        <f t="shared" si="2"/>
        <v>596905.31</v>
      </c>
      <c r="I17" s="54">
        <f t="shared" si="2"/>
        <v>596905.3184</v>
      </c>
      <c r="J17" s="54">
        <f t="shared" si="2"/>
        <v>848445.902</v>
      </c>
      <c r="K17" s="54">
        <f t="shared" si="2"/>
        <v>848445.9103999999</v>
      </c>
    </row>
    <row r="18" spans="1:11" s="23" customFormat="1" ht="34.5" customHeight="1" hidden="1">
      <c r="A18" s="55" t="s">
        <v>15</v>
      </c>
      <c r="B18" s="35" t="s">
        <v>13</v>
      </c>
      <c r="C18" s="35" t="s">
        <v>55</v>
      </c>
      <c r="D18" s="38"/>
      <c r="E18" s="38"/>
      <c r="F18" s="38"/>
      <c r="G18" s="38"/>
      <c r="H18" s="38"/>
      <c r="I18" s="38"/>
      <c r="J18" s="62">
        <f>D18+F18+H18</f>
        <v>0</v>
      </c>
      <c r="K18" s="38">
        <f aca="true" t="shared" si="3" ref="K18:K23">E18+G18+I18</f>
        <v>0</v>
      </c>
    </row>
    <row r="19" spans="1:11" s="23" customFormat="1" ht="34.5" customHeight="1" hidden="1">
      <c r="A19" s="56"/>
      <c r="B19" s="35"/>
      <c r="C19" s="35" t="s">
        <v>53</v>
      </c>
      <c r="D19" s="38"/>
      <c r="E19" s="38"/>
      <c r="F19" s="38"/>
      <c r="G19" s="38"/>
      <c r="H19" s="38"/>
      <c r="I19" s="38"/>
      <c r="J19" s="62">
        <f>D19+F19+H19</f>
        <v>0</v>
      </c>
      <c r="K19" s="38">
        <f t="shared" si="3"/>
        <v>0</v>
      </c>
    </row>
    <row r="20" spans="1:11" s="23" customFormat="1" ht="34.5" customHeight="1" hidden="1">
      <c r="A20" s="56"/>
      <c r="B20" s="35"/>
      <c r="C20" s="35" t="s">
        <v>35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62">
        <v>0</v>
      </c>
      <c r="K20" s="38">
        <f t="shared" si="3"/>
        <v>0</v>
      </c>
    </row>
    <row r="21" spans="1:11" s="23" customFormat="1" ht="27.75" customHeight="1">
      <c r="A21" s="56"/>
      <c r="B21" s="50" t="s">
        <v>37</v>
      </c>
      <c r="C21" s="51"/>
      <c r="D21" s="48">
        <v>1773852</v>
      </c>
      <c r="E21" s="45">
        <f>D21</f>
        <v>1773852</v>
      </c>
      <c r="F21" s="48">
        <v>1102210.5</v>
      </c>
      <c r="G21" s="48">
        <f>F21</f>
        <v>1102210.5</v>
      </c>
      <c r="H21" s="48">
        <v>566028</v>
      </c>
      <c r="I21" s="45">
        <f>H21</f>
        <v>566028</v>
      </c>
      <c r="J21" s="68">
        <f>D21+F21+H21</f>
        <v>3442090.5</v>
      </c>
      <c r="K21" s="46">
        <f t="shared" si="3"/>
        <v>3442090.5</v>
      </c>
    </row>
    <row r="22" spans="1:11" s="23" customFormat="1" ht="27.75" customHeight="1">
      <c r="A22" s="57"/>
      <c r="B22" s="50" t="s">
        <v>56</v>
      </c>
      <c r="C22" s="51"/>
      <c r="D22" s="48">
        <v>3230026</v>
      </c>
      <c r="E22" s="45">
        <f>D22</f>
        <v>3230026</v>
      </c>
      <c r="F22" s="48">
        <v>1774232</v>
      </c>
      <c r="G22" s="48">
        <f>F22</f>
        <v>1774232</v>
      </c>
      <c r="H22" s="48">
        <v>843812.26</v>
      </c>
      <c r="I22" s="48">
        <v>843812.25</v>
      </c>
      <c r="J22" s="68">
        <f>D22+F22+H22</f>
        <v>5848070.26</v>
      </c>
      <c r="K22" s="46">
        <f t="shared" si="3"/>
        <v>5848070.25</v>
      </c>
    </row>
    <row r="23" spans="1:11" s="23" customFormat="1" ht="30" customHeight="1">
      <c r="A23" s="58"/>
      <c r="B23" s="52" t="s">
        <v>14</v>
      </c>
      <c r="C23" s="53"/>
      <c r="D23" s="59">
        <f aca="true" t="shared" si="4" ref="D23:I23">SUM(D21:D22)</f>
        <v>5003878</v>
      </c>
      <c r="E23" s="59">
        <f t="shared" si="4"/>
        <v>5003878</v>
      </c>
      <c r="F23" s="59">
        <f t="shared" si="4"/>
        <v>2876442.5</v>
      </c>
      <c r="G23" s="59">
        <f t="shared" si="4"/>
        <v>2876442.5</v>
      </c>
      <c r="H23" s="59">
        <f t="shared" si="4"/>
        <v>1409840.26</v>
      </c>
      <c r="I23" s="59">
        <f t="shared" si="4"/>
        <v>1409840.25</v>
      </c>
      <c r="J23" s="59">
        <f>D23+F23+H23</f>
        <v>9290160.76</v>
      </c>
      <c r="K23" s="54">
        <f t="shared" si="3"/>
        <v>9290160.75</v>
      </c>
    </row>
    <row r="24" spans="1:11" s="23" customFormat="1" ht="24.75" customHeight="1" hidden="1">
      <c r="A24" s="44" t="s">
        <v>57</v>
      </c>
      <c r="B24" s="60"/>
      <c r="C24" s="61"/>
      <c r="D24" s="62">
        <f>D6+D9+D18+D20+D21</f>
        <v>1773852</v>
      </c>
      <c r="E24" s="38">
        <f>E6+E9+E18+E20+F21</f>
        <v>1102210.5</v>
      </c>
      <c r="F24" s="38">
        <f>F6+F9+F18+F20+H21</f>
        <v>566028</v>
      </c>
      <c r="G24" s="38">
        <f>G6+G9+G18+G20+G21</f>
        <v>1102210.5</v>
      </c>
      <c r="H24" s="38" t="e">
        <f>H6+H9+H18+H20+#REF!</f>
        <v>#REF!</v>
      </c>
      <c r="I24" s="38" t="e">
        <f>I6+I9+I18+I20+#REF!</f>
        <v>#REF!</v>
      </c>
      <c r="J24" s="62">
        <f>J6+J9+J18+J20+J21</f>
        <v>3442090.5</v>
      </c>
      <c r="K24" s="38">
        <f>K6+K9+K18+K20+K21</f>
        <v>3442090.5</v>
      </c>
    </row>
    <row r="25" spans="1:11" s="23" customFormat="1" ht="1.5" customHeight="1" hidden="1">
      <c r="A25" s="47"/>
      <c r="B25" s="63"/>
      <c r="C25" s="64"/>
      <c r="D25" s="62">
        <f aca="true" t="shared" si="5" ref="D25:K25">D7+D19</f>
        <v>0</v>
      </c>
      <c r="E25" s="38">
        <f t="shared" si="5"/>
        <v>0</v>
      </c>
      <c r="F25" s="38">
        <f t="shared" si="5"/>
        <v>0</v>
      </c>
      <c r="G25" s="38">
        <f t="shared" si="5"/>
        <v>0</v>
      </c>
      <c r="H25" s="38">
        <f t="shared" si="5"/>
        <v>0</v>
      </c>
      <c r="I25" s="38">
        <f t="shared" si="5"/>
        <v>0</v>
      </c>
      <c r="J25" s="62">
        <f t="shared" si="5"/>
        <v>0</v>
      </c>
      <c r="K25" s="38">
        <f t="shared" si="5"/>
        <v>0</v>
      </c>
    </row>
    <row r="26" spans="1:11" s="23" customFormat="1" ht="24.75" customHeight="1">
      <c r="A26" s="49"/>
      <c r="B26" s="65"/>
      <c r="C26" s="66"/>
      <c r="D26" s="46">
        <f>D14</f>
        <v>8960</v>
      </c>
      <c r="E26" s="46">
        <f aca="true" t="shared" si="6" ref="E26:K26">E14</f>
        <v>8960</v>
      </c>
      <c r="F26" s="46">
        <f t="shared" si="6"/>
        <v>11320</v>
      </c>
      <c r="G26" s="46">
        <f t="shared" si="6"/>
        <v>11320</v>
      </c>
      <c r="H26" s="46">
        <f t="shared" si="6"/>
        <v>9814.4</v>
      </c>
      <c r="I26" s="46">
        <f t="shared" si="6"/>
        <v>9814.4</v>
      </c>
      <c r="J26" s="46">
        <f t="shared" si="6"/>
        <v>30094.4</v>
      </c>
      <c r="K26" s="46">
        <f t="shared" si="6"/>
        <v>30094.4</v>
      </c>
    </row>
    <row r="27" spans="1:11" s="23" customFormat="1" ht="24.75" customHeight="1">
      <c r="A27" s="42" t="s">
        <v>58</v>
      </c>
      <c r="B27" s="67"/>
      <c r="C27" s="43"/>
      <c r="D27" s="68">
        <f>D15+D16+D21+D22</f>
        <v>5023375.6</v>
      </c>
      <c r="E27" s="68">
        <f aca="true" t="shared" si="7" ref="E27:K27">E15+E16+E21+E22</f>
        <v>5023375.6</v>
      </c>
      <c r="F27" s="68">
        <f t="shared" si="7"/>
        <v>3088205.492</v>
      </c>
      <c r="G27" s="68">
        <f t="shared" si="7"/>
        <v>3088205.492</v>
      </c>
      <c r="H27" s="68">
        <f t="shared" si="7"/>
        <v>1996931.17</v>
      </c>
      <c r="I27" s="68">
        <f t="shared" si="7"/>
        <v>1996931.1683999998</v>
      </c>
      <c r="J27" s="68">
        <f t="shared" si="7"/>
        <v>10108512.262</v>
      </c>
      <c r="K27" s="46">
        <f t="shared" si="7"/>
        <v>10108512.260400001</v>
      </c>
    </row>
    <row r="28" spans="1:11" s="23" customFormat="1" ht="24.75" customHeight="1">
      <c r="A28" s="69" t="s">
        <v>18</v>
      </c>
      <c r="B28" s="69"/>
      <c r="C28" s="69"/>
      <c r="D28" s="59">
        <f>D17+D23</f>
        <v>5032335.6</v>
      </c>
      <c r="E28" s="59">
        <f aca="true" t="shared" si="8" ref="E28:K28">E17+E23</f>
        <v>5032335.6</v>
      </c>
      <c r="F28" s="59">
        <f t="shared" si="8"/>
        <v>3099525.492</v>
      </c>
      <c r="G28" s="59">
        <f t="shared" si="8"/>
        <v>3099525.492</v>
      </c>
      <c r="H28" s="59">
        <f t="shared" si="8"/>
        <v>2006745.57</v>
      </c>
      <c r="I28" s="59">
        <f t="shared" si="8"/>
        <v>2006745.5684</v>
      </c>
      <c r="J28" s="59">
        <f t="shared" si="8"/>
        <v>10138606.662</v>
      </c>
      <c r="K28" s="54">
        <f t="shared" si="8"/>
        <v>10138606.6604</v>
      </c>
    </row>
  </sheetData>
  <sheetProtection/>
  <mergeCells count="25">
    <mergeCell ref="A2:K2"/>
    <mergeCell ref="A3:I3"/>
    <mergeCell ref="D4:E4"/>
    <mergeCell ref="F4:G4"/>
    <mergeCell ref="H4:I4"/>
    <mergeCell ref="J4:K4"/>
    <mergeCell ref="B8:C8"/>
    <mergeCell ref="B9:C9"/>
    <mergeCell ref="B14:C14"/>
    <mergeCell ref="B15:C15"/>
    <mergeCell ref="B16:C16"/>
    <mergeCell ref="B17:C17"/>
    <mergeCell ref="B21:C21"/>
    <mergeCell ref="B22:C22"/>
    <mergeCell ref="B23:C23"/>
    <mergeCell ref="A27:C27"/>
    <mergeCell ref="A28:C28"/>
    <mergeCell ref="A4:A5"/>
    <mergeCell ref="A7:A8"/>
    <mergeCell ref="A9:A17"/>
    <mergeCell ref="A18:A23"/>
    <mergeCell ref="B6:B7"/>
    <mergeCell ref="B10:B13"/>
    <mergeCell ref="B4:C5"/>
    <mergeCell ref="A24:C26"/>
  </mergeCells>
  <printOptions/>
  <pageMargins left="0.75" right="0.75" top="1" bottom="1" header="0.5" footer="0.5"/>
  <pageSetup fitToHeight="1" fitToWidth="1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SheetLayoutView="100" workbookViewId="0" topLeftCell="A1">
      <selection activeCell="E15" sqref="E15"/>
    </sheetView>
  </sheetViews>
  <sheetFormatPr defaultColWidth="9.00390625" defaultRowHeight="14.25"/>
  <cols>
    <col min="2" max="2" width="16.00390625" style="0" customWidth="1"/>
    <col min="3" max="3" width="9.375" style="0" bestFit="1" customWidth="1"/>
    <col min="12" max="12" width="10.375" style="0" bestFit="1" customWidth="1"/>
    <col min="13" max="13" width="12.625" style="0" bestFit="1" customWidth="1"/>
    <col min="14" max="14" width="14.875" style="0" bestFit="1" customWidth="1"/>
    <col min="15" max="15" width="26.00390625" style="0" customWidth="1"/>
    <col min="18" max="18" width="10.375" style="0" bestFit="1" customWidth="1"/>
  </cols>
  <sheetData>
    <row r="1" spans="1:15" ht="35.25">
      <c r="A1" s="2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3" spans="1:15" s="1" customFormat="1" ht="14.25">
      <c r="A3" s="4" t="s">
        <v>60</v>
      </c>
      <c r="B3" s="4" t="s">
        <v>61</v>
      </c>
      <c r="C3" s="5" t="s">
        <v>23</v>
      </c>
      <c r="D3" s="6"/>
      <c r="E3" s="6"/>
      <c r="F3" s="6"/>
      <c r="G3" s="7" t="s">
        <v>62</v>
      </c>
      <c r="H3" s="8"/>
      <c r="I3" s="7" t="s">
        <v>63</v>
      </c>
      <c r="J3" s="16"/>
      <c r="K3" s="8"/>
      <c r="L3" s="4" t="s">
        <v>5</v>
      </c>
      <c r="M3" s="4" t="s">
        <v>6</v>
      </c>
      <c r="N3" s="4" t="s">
        <v>7</v>
      </c>
      <c r="O3" s="4" t="s">
        <v>64</v>
      </c>
    </row>
    <row r="4" spans="1:15" s="1" customFormat="1" ht="28.5">
      <c r="A4" s="9"/>
      <c r="B4" s="9"/>
      <c r="C4" s="10" t="s">
        <v>65</v>
      </c>
      <c r="D4" s="10" t="s">
        <v>66</v>
      </c>
      <c r="E4" s="10" t="s">
        <v>67</v>
      </c>
      <c r="F4" s="10" t="s">
        <v>24</v>
      </c>
      <c r="G4" s="10" t="s">
        <v>13</v>
      </c>
      <c r="H4" s="10" t="s">
        <v>68</v>
      </c>
      <c r="I4" s="10" t="s">
        <v>29</v>
      </c>
      <c r="J4" s="10" t="s">
        <v>30</v>
      </c>
      <c r="K4" s="10" t="s">
        <v>31</v>
      </c>
      <c r="L4" s="9"/>
      <c r="M4" s="9"/>
      <c r="N4" s="9"/>
      <c r="O4" s="9"/>
    </row>
    <row r="5" spans="1:15" ht="14.25">
      <c r="A5" s="11" t="s">
        <v>69</v>
      </c>
      <c r="B5" s="12" t="s">
        <v>70</v>
      </c>
      <c r="C5" s="13">
        <v>9000</v>
      </c>
      <c r="D5" s="13"/>
      <c r="E5" s="13"/>
      <c r="F5" s="13"/>
      <c r="G5" s="13"/>
      <c r="H5" s="13"/>
      <c r="I5" s="13"/>
      <c r="J5" s="13"/>
      <c r="K5" s="13"/>
      <c r="L5" s="13">
        <v>324000</v>
      </c>
      <c r="M5" s="13">
        <v>283500</v>
      </c>
      <c r="N5" s="17">
        <v>54000</v>
      </c>
      <c r="O5" s="18" t="s">
        <v>71</v>
      </c>
    </row>
    <row r="6" spans="1:15" ht="14.25">
      <c r="A6" s="14"/>
      <c r="B6" s="12" t="s">
        <v>72</v>
      </c>
      <c r="C6" s="13">
        <v>6947</v>
      </c>
      <c r="D6" s="13"/>
      <c r="E6" s="13">
        <v>40000</v>
      </c>
      <c r="F6" s="13">
        <v>40000</v>
      </c>
      <c r="G6" s="13"/>
      <c r="H6" s="13"/>
      <c r="I6" s="13"/>
      <c r="J6" s="13"/>
      <c r="K6" s="13"/>
      <c r="L6" s="13">
        <v>762092</v>
      </c>
      <c r="M6" s="13">
        <v>474830.5</v>
      </c>
      <c r="N6" s="17">
        <v>137682</v>
      </c>
      <c r="O6" s="19"/>
    </row>
    <row r="7" spans="1:15" ht="14.25">
      <c r="A7" s="14"/>
      <c r="B7" s="12" t="s">
        <v>73</v>
      </c>
      <c r="C7" s="13"/>
      <c r="D7" s="13"/>
      <c r="E7" s="13"/>
      <c r="F7" s="13"/>
      <c r="G7" s="13"/>
      <c r="H7" s="13"/>
      <c r="I7" s="13"/>
      <c r="J7" s="13"/>
      <c r="K7" s="13"/>
      <c r="L7" s="13">
        <v>0</v>
      </c>
      <c r="M7" s="13">
        <v>0</v>
      </c>
      <c r="N7" s="17">
        <v>0</v>
      </c>
      <c r="O7" s="19"/>
    </row>
    <row r="8" spans="1:15" ht="14.25">
      <c r="A8" s="14"/>
      <c r="B8" s="12" t="s">
        <v>74</v>
      </c>
      <c r="C8" s="13"/>
      <c r="D8" s="13"/>
      <c r="E8" s="13">
        <v>64970</v>
      </c>
      <c r="F8" s="13">
        <v>35000</v>
      </c>
      <c r="G8" s="13"/>
      <c r="H8" s="13"/>
      <c r="I8" s="13"/>
      <c r="J8" s="13"/>
      <c r="K8" s="13"/>
      <c r="L8" s="13">
        <v>687760</v>
      </c>
      <c r="M8" s="13">
        <v>343880</v>
      </c>
      <c r="N8" s="17">
        <v>128955</v>
      </c>
      <c r="O8" s="19"/>
    </row>
    <row r="9" spans="1:15" ht="14.25">
      <c r="A9" s="14"/>
      <c r="B9" s="12" t="s">
        <v>75</v>
      </c>
      <c r="C9" s="13">
        <v>1367</v>
      </c>
      <c r="D9" s="13"/>
      <c r="E9" s="13">
        <v>50000</v>
      </c>
      <c r="F9" s="13">
        <v>50000</v>
      </c>
      <c r="G9" s="13"/>
      <c r="H9" s="13"/>
      <c r="I9" s="13"/>
      <c r="J9" s="13"/>
      <c r="K9" s="13"/>
      <c r="L9" s="13"/>
      <c r="M9" s="13"/>
      <c r="N9" s="17">
        <v>128202</v>
      </c>
      <c r="O9" s="19"/>
    </row>
    <row r="10" spans="1:15" ht="14.25">
      <c r="A10" s="14"/>
      <c r="B10" s="12" t="s">
        <v>76</v>
      </c>
      <c r="C10" s="13"/>
      <c r="D10" s="13"/>
      <c r="E10" s="13">
        <v>20000</v>
      </c>
      <c r="F10" s="13">
        <v>20000</v>
      </c>
      <c r="G10" s="13"/>
      <c r="H10" s="13"/>
      <c r="I10" s="13"/>
      <c r="J10" s="13"/>
      <c r="K10" s="13"/>
      <c r="L10" s="13"/>
      <c r="M10" s="13"/>
      <c r="N10" s="17">
        <v>48000</v>
      </c>
      <c r="O10" s="19"/>
    </row>
    <row r="11" spans="1:15" ht="14.25">
      <c r="A11" s="14"/>
      <c r="B11" s="12" t="s">
        <v>77</v>
      </c>
      <c r="C11" s="13"/>
      <c r="D11" s="13"/>
      <c r="E11" s="13"/>
      <c r="F11" s="13"/>
      <c r="G11" s="13"/>
      <c r="H11" s="13"/>
      <c r="I11" s="13"/>
      <c r="J11" s="13"/>
      <c r="K11" s="13"/>
      <c r="L11" s="13">
        <v>0</v>
      </c>
      <c r="M11" s="13">
        <v>0</v>
      </c>
      <c r="N11" s="17">
        <v>0</v>
      </c>
      <c r="O11" s="19"/>
    </row>
    <row r="12" spans="1:15" ht="14.25">
      <c r="A12" s="14"/>
      <c r="B12" s="12" t="s">
        <v>78</v>
      </c>
      <c r="C12" s="13">
        <v>1835</v>
      </c>
      <c r="D12" s="13"/>
      <c r="E12" s="13">
        <v>16630</v>
      </c>
      <c r="F12" s="13">
        <v>35620</v>
      </c>
      <c r="G12" s="13">
        <v>61250</v>
      </c>
      <c r="H12" s="13"/>
      <c r="I12" s="13"/>
      <c r="J12" s="13"/>
      <c r="K12" s="13"/>
      <c r="L12" s="13"/>
      <c r="M12" s="13"/>
      <c r="N12" s="17">
        <v>69189</v>
      </c>
      <c r="O12" s="20"/>
    </row>
    <row r="13" spans="1:15" ht="14.25">
      <c r="A13" s="14"/>
      <c r="B13" s="12" t="s">
        <v>14</v>
      </c>
      <c r="C13" s="13">
        <f>SUM(C5:C12)</f>
        <v>19149</v>
      </c>
      <c r="D13" s="13">
        <f aca="true" t="shared" si="0" ref="D13:N13">SUM(D5:D12)</f>
        <v>0</v>
      </c>
      <c r="E13" s="13">
        <f t="shared" si="0"/>
        <v>191600</v>
      </c>
      <c r="F13" s="13">
        <f t="shared" si="0"/>
        <v>180620</v>
      </c>
      <c r="G13" s="13">
        <f t="shared" si="0"/>
        <v>61250</v>
      </c>
      <c r="H13" s="13">
        <f t="shared" si="0"/>
        <v>0</v>
      </c>
      <c r="I13" s="13">
        <f t="shared" si="0"/>
        <v>0</v>
      </c>
      <c r="J13" s="13">
        <f t="shared" si="0"/>
        <v>0</v>
      </c>
      <c r="K13" s="13">
        <f t="shared" si="0"/>
        <v>0</v>
      </c>
      <c r="L13" s="13">
        <f t="shared" si="0"/>
        <v>1773852</v>
      </c>
      <c r="M13" s="13">
        <f t="shared" si="0"/>
        <v>1102210.5</v>
      </c>
      <c r="N13" s="17">
        <f t="shared" si="0"/>
        <v>566028</v>
      </c>
      <c r="O13" s="21">
        <f>SUM(L13:N13)</f>
        <v>3442090.5</v>
      </c>
    </row>
    <row r="14" spans="1:15" ht="14.25">
      <c r="A14" s="14"/>
      <c r="B14" s="12" t="s">
        <v>70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7"/>
      <c r="O14" s="22" t="s">
        <v>79</v>
      </c>
    </row>
    <row r="15" spans="1:15" ht="14.25">
      <c r="A15" s="14"/>
      <c r="B15" s="12" t="s">
        <v>72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7"/>
      <c r="O15" s="22"/>
    </row>
    <row r="16" spans="1:15" ht="14.25">
      <c r="A16" s="14"/>
      <c r="B16" s="12" t="s">
        <v>73</v>
      </c>
      <c r="C16" s="13">
        <v>7652</v>
      </c>
      <c r="D16" s="13"/>
      <c r="E16" s="13">
        <v>97522</v>
      </c>
      <c r="F16" s="13"/>
      <c r="G16" s="13"/>
      <c r="H16" s="13"/>
      <c r="I16" s="13"/>
      <c r="J16" s="13"/>
      <c r="K16" s="13"/>
      <c r="L16" s="13">
        <v>1640780</v>
      </c>
      <c r="M16" s="13">
        <v>923692</v>
      </c>
      <c r="N16" s="17">
        <v>301907.25</v>
      </c>
      <c r="O16" s="22"/>
    </row>
    <row r="17" spans="1:15" ht="14.25">
      <c r="A17" s="14"/>
      <c r="B17" s="12" t="s">
        <v>73</v>
      </c>
      <c r="C17" s="13"/>
      <c r="D17" s="13"/>
      <c r="E17" s="13"/>
      <c r="F17" s="13"/>
      <c r="G17" s="13"/>
      <c r="H17" s="13"/>
      <c r="I17" s="13"/>
      <c r="J17" s="13">
        <v>490</v>
      </c>
      <c r="K17" s="13"/>
      <c r="L17" s="13">
        <v>94080</v>
      </c>
      <c r="M17" s="13">
        <v>47040</v>
      </c>
      <c r="N17" s="17">
        <v>17640</v>
      </c>
      <c r="O17" s="22"/>
    </row>
    <row r="18" spans="1:15" ht="14.25">
      <c r="A18" s="14"/>
      <c r="B18" s="12" t="s">
        <v>74</v>
      </c>
      <c r="C18" s="13">
        <v>4142</v>
      </c>
      <c r="D18" s="13"/>
      <c r="E18" s="13">
        <v>5557</v>
      </c>
      <c r="F18" s="13">
        <v>92143</v>
      </c>
      <c r="G18" s="13"/>
      <c r="H18" s="13"/>
      <c r="I18" s="13"/>
      <c r="J18" s="13"/>
      <c r="K18" s="13"/>
      <c r="L18" s="13">
        <v>1332626</v>
      </c>
      <c r="M18" s="13">
        <v>722230</v>
      </c>
      <c r="N18" s="17">
        <v>246760.875</v>
      </c>
      <c r="O18" s="22"/>
    </row>
    <row r="19" spans="1:15" ht="14.25">
      <c r="A19" s="14"/>
      <c r="B19" s="12" t="s">
        <v>75</v>
      </c>
      <c r="C19" s="13"/>
      <c r="D19" s="13"/>
      <c r="E19" s="13">
        <v>24161</v>
      </c>
      <c r="F19" s="13"/>
      <c r="G19" s="13"/>
      <c r="H19" s="13"/>
      <c r="I19" s="13"/>
      <c r="J19" s="13"/>
      <c r="K19" s="13"/>
      <c r="L19" s="13"/>
      <c r="M19" s="13"/>
      <c r="N19" s="17">
        <v>63422.625</v>
      </c>
      <c r="O19" s="22"/>
    </row>
    <row r="20" spans="1:15" ht="14.25">
      <c r="A20" s="14"/>
      <c r="B20" s="12" t="s">
        <v>76</v>
      </c>
      <c r="C20" s="13">
        <v>1200</v>
      </c>
      <c r="D20" s="13"/>
      <c r="E20" s="13">
        <v>36722</v>
      </c>
      <c r="F20" s="13">
        <v>30000</v>
      </c>
      <c r="G20" s="13"/>
      <c r="H20" s="13"/>
      <c r="I20" s="13"/>
      <c r="J20" s="13"/>
      <c r="K20" s="13"/>
      <c r="L20" s="13"/>
      <c r="M20" s="13"/>
      <c r="N20" s="17">
        <v>171095.25</v>
      </c>
      <c r="O20" s="22"/>
    </row>
    <row r="21" spans="1:15" ht="14.25">
      <c r="A21" s="14"/>
      <c r="B21" s="12" t="s">
        <v>77</v>
      </c>
      <c r="C21" s="13"/>
      <c r="D21" s="13"/>
      <c r="E21" s="13">
        <v>11610</v>
      </c>
      <c r="F21" s="13"/>
      <c r="G21" s="13"/>
      <c r="H21" s="13"/>
      <c r="I21" s="13"/>
      <c r="J21" s="13"/>
      <c r="K21" s="13"/>
      <c r="L21" s="13">
        <v>162540</v>
      </c>
      <c r="M21" s="13">
        <v>81270</v>
      </c>
      <c r="N21" s="17">
        <v>30476.25</v>
      </c>
      <c r="O21" s="22"/>
    </row>
    <row r="22" spans="1:15" ht="14.25">
      <c r="A22" s="14"/>
      <c r="B22" s="12" t="s">
        <v>78</v>
      </c>
      <c r="C22" s="13">
        <v>2085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7">
        <v>12510</v>
      </c>
      <c r="O22" s="22"/>
    </row>
    <row r="23" spans="1:15" ht="14.25">
      <c r="A23" s="14"/>
      <c r="B23" s="12" t="s">
        <v>14</v>
      </c>
      <c r="C23" s="13">
        <f>SUM(C14:C22)</f>
        <v>15079</v>
      </c>
      <c r="D23" s="13">
        <f aca="true" t="shared" si="1" ref="D23:N23">SUM(D14:D22)</f>
        <v>0</v>
      </c>
      <c r="E23" s="13">
        <f t="shared" si="1"/>
        <v>175572</v>
      </c>
      <c r="F23" s="13">
        <f t="shared" si="1"/>
        <v>122143</v>
      </c>
      <c r="G23" s="13">
        <f t="shared" si="1"/>
        <v>0</v>
      </c>
      <c r="H23" s="13">
        <f t="shared" si="1"/>
        <v>0</v>
      </c>
      <c r="I23" s="13">
        <f t="shared" si="1"/>
        <v>0</v>
      </c>
      <c r="J23" s="13">
        <f t="shared" si="1"/>
        <v>490</v>
      </c>
      <c r="K23" s="13">
        <f t="shared" si="1"/>
        <v>0</v>
      </c>
      <c r="L23" s="13">
        <f t="shared" si="1"/>
        <v>3230026</v>
      </c>
      <c r="M23" s="13">
        <f t="shared" si="1"/>
        <v>1774232</v>
      </c>
      <c r="N23" s="17">
        <f t="shared" si="1"/>
        <v>843812.25</v>
      </c>
      <c r="O23" s="21">
        <f>SUM(L23:N23)</f>
        <v>5848070.25</v>
      </c>
    </row>
    <row r="24" spans="1:15" ht="14.25">
      <c r="A24" s="14"/>
      <c r="B24" s="12" t="s">
        <v>80</v>
      </c>
      <c r="C24" s="13">
        <f>C13+C23</f>
        <v>34228</v>
      </c>
      <c r="D24" s="13">
        <f aca="true" t="shared" si="2" ref="D24:O24">D13+D23</f>
        <v>0</v>
      </c>
      <c r="E24" s="13">
        <f t="shared" si="2"/>
        <v>367172</v>
      </c>
      <c r="F24" s="13">
        <f t="shared" si="2"/>
        <v>302763</v>
      </c>
      <c r="G24" s="13">
        <f t="shared" si="2"/>
        <v>61250</v>
      </c>
      <c r="H24" s="13">
        <f t="shared" si="2"/>
        <v>0</v>
      </c>
      <c r="I24" s="13">
        <f t="shared" si="2"/>
        <v>0</v>
      </c>
      <c r="J24" s="13">
        <f t="shared" si="2"/>
        <v>490</v>
      </c>
      <c r="K24" s="13">
        <f t="shared" si="2"/>
        <v>0</v>
      </c>
      <c r="L24" s="13">
        <f t="shared" si="2"/>
        <v>5003878</v>
      </c>
      <c r="M24" s="13">
        <f t="shared" si="2"/>
        <v>2876442.5</v>
      </c>
      <c r="N24" s="17">
        <f t="shared" si="2"/>
        <v>1409840.25</v>
      </c>
      <c r="O24" s="17">
        <f t="shared" si="2"/>
        <v>9290160.75</v>
      </c>
    </row>
    <row r="25" spans="1:15" ht="14.25">
      <c r="A25" s="15" t="s">
        <v>81</v>
      </c>
      <c r="B25" s="12" t="s">
        <v>82</v>
      </c>
      <c r="C25" s="13">
        <v>1600</v>
      </c>
      <c r="D25" s="13"/>
      <c r="E25" s="13">
        <v>115000</v>
      </c>
      <c r="F25" s="13">
        <v>107500</v>
      </c>
      <c r="G25" s="13"/>
      <c r="H25" s="13"/>
      <c r="I25" s="13"/>
      <c r="J25" s="13"/>
      <c r="K25" s="13"/>
      <c r="L25" s="13"/>
      <c r="M25" s="13"/>
      <c r="N25" s="17">
        <v>223080</v>
      </c>
      <c r="O25" s="22" t="s">
        <v>83</v>
      </c>
    </row>
    <row r="26" spans="1:15" ht="14.25">
      <c r="A26" s="15"/>
      <c r="B26" s="12" t="s">
        <v>84</v>
      </c>
      <c r="C26" s="13">
        <v>677</v>
      </c>
      <c r="D26" s="13"/>
      <c r="E26" s="13"/>
      <c r="F26" s="13"/>
      <c r="G26" s="13">
        <v>2317888</v>
      </c>
      <c r="H26" s="13"/>
      <c r="I26" s="13"/>
      <c r="J26" s="13"/>
      <c r="K26" s="13"/>
      <c r="L26" s="13">
        <v>19497.6</v>
      </c>
      <c r="M26" s="13">
        <v>211762.992</v>
      </c>
      <c r="N26" s="17">
        <v>42190.1184</v>
      </c>
      <c r="O26" s="22"/>
    </row>
    <row r="27" spans="1:15" ht="14.25">
      <c r="A27" s="15"/>
      <c r="B27" s="12" t="s">
        <v>14</v>
      </c>
      <c r="C27" s="13">
        <f>SUM(C25:C26)</f>
        <v>2277</v>
      </c>
      <c r="D27" s="13">
        <f aca="true" t="shared" si="3" ref="D27:N27">SUM(D25:D26)</f>
        <v>0</v>
      </c>
      <c r="E27" s="13">
        <f t="shared" si="3"/>
        <v>115000</v>
      </c>
      <c r="F27" s="13">
        <f t="shared" si="3"/>
        <v>107500</v>
      </c>
      <c r="G27" s="13">
        <f t="shared" si="3"/>
        <v>2317888</v>
      </c>
      <c r="H27" s="13">
        <f t="shared" si="3"/>
        <v>0</v>
      </c>
      <c r="I27" s="13">
        <f t="shared" si="3"/>
        <v>0</v>
      </c>
      <c r="J27" s="13">
        <f t="shared" si="3"/>
        <v>0</v>
      </c>
      <c r="K27" s="13">
        <f t="shared" si="3"/>
        <v>0</v>
      </c>
      <c r="L27" s="13">
        <f t="shared" si="3"/>
        <v>19497.6</v>
      </c>
      <c r="M27" s="13">
        <f t="shared" si="3"/>
        <v>211762.992</v>
      </c>
      <c r="N27" s="17">
        <f t="shared" si="3"/>
        <v>265270.1184</v>
      </c>
      <c r="O27" s="21">
        <f>SUM(L27:N27)</f>
        <v>496530.7104</v>
      </c>
    </row>
    <row r="28" spans="1:15" ht="14.25">
      <c r="A28" s="15"/>
      <c r="B28" s="12" t="s">
        <v>82</v>
      </c>
      <c r="C28" s="13">
        <v>2046</v>
      </c>
      <c r="D28" s="13">
        <v>80000</v>
      </c>
      <c r="E28" s="13">
        <v>80000</v>
      </c>
      <c r="F28" s="13"/>
      <c r="G28" s="13"/>
      <c r="H28" s="13"/>
      <c r="I28" s="13"/>
      <c r="J28" s="13"/>
      <c r="K28" s="13"/>
      <c r="L28" s="13"/>
      <c r="M28" s="13"/>
      <c r="N28" s="17">
        <v>321820.8</v>
      </c>
      <c r="O28" s="22" t="s">
        <v>79</v>
      </c>
    </row>
    <row r="29" spans="1:15" ht="14.25">
      <c r="A29" s="15"/>
      <c r="B29" s="12" t="s">
        <v>84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7"/>
      <c r="O29" s="22"/>
    </row>
    <row r="30" spans="1:15" ht="14.25">
      <c r="A30" s="15"/>
      <c r="B30" s="12" t="s">
        <v>14</v>
      </c>
      <c r="C30" s="13">
        <f>SUM(C28:C29)</f>
        <v>2046</v>
      </c>
      <c r="D30" s="13">
        <f aca="true" t="shared" si="4" ref="D30:N30">SUM(D28:D29)</f>
        <v>80000</v>
      </c>
      <c r="E30" s="13">
        <f t="shared" si="4"/>
        <v>80000</v>
      </c>
      <c r="F30" s="13">
        <f t="shared" si="4"/>
        <v>0</v>
      </c>
      <c r="G30" s="13">
        <f t="shared" si="4"/>
        <v>0</v>
      </c>
      <c r="H30" s="13">
        <f t="shared" si="4"/>
        <v>0</v>
      </c>
      <c r="I30" s="13">
        <f t="shared" si="4"/>
        <v>0</v>
      </c>
      <c r="J30" s="13">
        <f t="shared" si="4"/>
        <v>0</v>
      </c>
      <c r="K30" s="13">
        <f t="shared" si="4"/>
        <v>0</v>
      </c>
      <c r="L30" s="13">
        <f t="shared" si="4"/>
        <v>0</v>
      </c>
      <c r="M30" s="13">
        <f t="shared" si="4"/>
        <v>0</v>
      </c>
      <c r="N30" s="17">
        <f t="shared" si="4"/>
        <v>321820.8</v>
      </c>
      <c r="O30" s="21">
        <f>SUM(L30:N30)</f>
        <v>321820.8</v>
      </c>
    </row>
    <row r="31" spans="1:15" ht="14.25">
      <c r="A31" s="15"/>
      <c r="B31" s="12" t="s">
        <v>80</v>
      </c>
      <c r="C31" s="13">
        <f>C27+C30</f>
        <v>4323</v>
      </c>
      <c r="D31" s="13">
        <f aca="true" t="shared" si="5" ref="D31:O31">D27+D30</f>
        <v>80000</v>
      </c>
      <c r="E31" s="13">
        <f t="shared" si="5"/>
        <v>195000</v>
      </c>
      <c r="F31" s="13">
        <f t="shared" si="5"/>
        <v>107500</v>
      </c>
      <c r="G31" s="13">
        <f t="shared" si="5"/>
        <v>2317888</v>
      </c>
      <c r="H31" s="13">
        <f t="shared" si="5"/>
        <v>0</v>
      </c>
      <c r="I31" s="13">
        <f t="shared" si="5"/>
        <v>0</v>
      </c>
      <c r="J31" s="13">
        <f t="shared" si="5"/>
        <v>0</v>
      </c>
      <c r="K31" s="13">
        <f t="shared" si="5"/>
        <v>0</v>
      </c>
      <c r="L31" s="13">
        <f t="shared" si="5"/>
        <v>19497.6</v>
      </c>
      <c r="M31" s="13">
        <f t="shared" si="5"/>
        <v>211762.992</v>
      </c>
      <c r="N31" s="17">
        <f t="shared" si="5"/>
        <v>587090.9184</v>
      </c>
      <c r="O31" s="17">
        <f t="shared" si="5"/>
        <v>818351.5104</v>
      </c>
    </row>
    <row r="32" spans="1:15" ht="14.25">
      <c r="A32" s="15" t="s">
        <v>18</v>
      </c>
      <c r="B32" s="15"/>
      <c r="C32" s="13">
        <f>C31+C24</f>
        <v>38551</v>
      </c>
      <c r="D32" s="13">
        <f aca="true" t="shared" si="6" ref="D32:O32">D31+D24</f>
        <v>80000</v>
      </c>
      <c r="E32" s="13">
        <f t="shared" si="6"/>
        <v>562172</v>
      </c>
      <c r="F32" s="13">
        <f t="shared" si="6"/>
        <v>410263</v>
      </c>
      <c r="G32" s="13">
        <f t="shared" si="6"/>
        <v>2379138</v>
      </c>
      <c r="H32" s="13">
        <f t="shared" si="6"/>
        <v>0</v>
      </c>
      <c r="I32" s="13">
        <f t="shared" si="6"/>
        <v>0</v>
      </c>
      <c r="J32" s="13">
        <f t="shared" si="6"/>
        <v>490</v>
      </c>
      <c r="K32" s="13">
        <f t="shared" si="6"/>
        <v>0</v>
      </c>
      <c r="L32" s="13">
        <f t="shared" si="6"/>
        <v>5023375.6</v>
      </c>
      <c r="M32" s="13">
        <f t="shared" si="6"/>
        <v>3088205.492</v>
      </c>
      <c r="N32" s="13">
        <f t="shared" si="6"/>
        <v>1996931.1683999998</v>
      </c>
      <c r="O32" s="13">
        <f t="shared" si="6"/>
        <v>10108512.260400001</v>
      </c>
    </row>
  </sheetData>
  <sheetProtection/>
  <mergeCells count="17">
    <mergeCell ref="A1:O1"/>
    <mergeCell ref="C3:F3"/>
    <mergeCell ref="G3:H3"/>
    <mergeCell ref="I3:K3"/>
    <mergeCell ref="A32:B32"/>
    <mergeCell ref="A3:A4"/>
    <mergeCell ref="A5:A24"/>
    <mergeCell ref="A25:A31"/>
    <mergeCell ref="B3:B4"/>
    <mergeCell ref="L3:L4"/>
    <mergeCell ref="M3:M4"/>
    <mergeCell ref="N3:N4"/>
    <mergeCell ref="O3:O4"/>
    <mergeCell ref="O5:O12"/>
    <mergeCell ref="O14:O22"/>
    <mergeCell ref="O25:O26"/>
    <mergeCell ref="O28:O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财务科</dc:creator>
  <cp:keywords/>
  <dc:description/>
  <cp:lastModifiedBy>财务科</cp:lastModifiedBy>
  <dcterms:created xsi:type="dcterms:W3CDTF">2019-05-20T07:37:29Z</dcterms:created>
  <dcterms:modified xsi:type="dcterms:W3CDTF">2021-05-24T09:03:32Z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